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E:\Info Gobernación\Ciclo viabilidad y aprobacion Nuevo SGR\Ajustes\Regionales\2021003050034 - Plaza mercado La Ceja\Documentos aprobación ajuste - 2021003050034\Anexos ajuste - 2021003050034\"/>
    </mc:Choice>
  </mc:AlternateContent>
  <xr:revisionPtr revIDLastSave="0" documentId="8_{EEB6FF33-C99F-49A6-BADD-7B5F8F9402F0}" xr6:coauthVersionLast="47" xr6:coauthVersionMax="47" xr10:uidLastSave="{00000000-0000-0000-0000-000000000000}"/>
  <bookViews>
    <workbookView xWindow="-108" yWindow="-108" windowWidth="23256" windowHeight="12576" firstSheet="1" activeTab="1" xr2:uid="{00000000-000D-0000-FFFF-FFFF00000000}"/>
  </bookViews>
  <sheets>
    <sheet name="Hoja2" sheetId="7" state="hidden" r:id="rId1"/>
    <sheet name="CONTROL ACTAS" sheetId="1" r:id="rId2"/>
    <sheet name="CAMBIO DE ACTAS" sheetId="3" r:id="rId3"/>
    <sheet name="Solic. fact. electr" sheetId="4" r:id="rId4"/>
    <sheet name="IBC-Descuentos" sheetId="2" r:id="rId5"/>
    <sheet name="check list - EMDUCE" sheetId="5" r:id="rId6"/>
    <sheet name="Hoja1" sheetId="6" state="hidden" r:id="rId7"/>
  </sheets>
  <externalReferences>
    <externalReference r:id="rId8"/>
    <externalReference r:id="rId9"/>
  </externalReferences>
  <definedNames>
    <definedName name="_xlnm._FilterDatabase" localSheetId="2" hidden="1">'CAMBIO DE ACTAS'!$B$17:$G$1402</definedName>
    <definedName name="_xlnm._FilterDatabase" localSheetId="1" hidden="1">'CONTROL ACTAS'!$A$20:$AC$660</definedName>
    <definedName name="_xlnm.Print_Area" localSheetId="2">'CAMBIO DE ACTAS'!$B$1:$G$1420</definedName>
    <definedName name="_xlnm.Print_Area" localSheetId="5">'check list - EMDUCE'!$A$1:$F$17</definedName>
    <definedName name="_xlnm.Print_Area" localSheetId="1">'CONTROL ACTAS'!$B$1:$AB$668</definedName>
    <definedName name="_xlnm.Print_Area" localSheetId="3">'Solic. fact. electr'!$A$1:$E$24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664" i="1" l="1"/>
  <c r="O567" i="1"/>
  <c r="P567" i="1" s="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L321" i="1"/>
  <c r="L322" i="1"/>
  <c r="L323" i="1"/>
  <c r="L324" i="1"/>
  <c r="L325" i="1"/>
  <c r="L326" i="1"/>
  <c r="L327" i="1"/>
  <c r="L328" i="1"/>
  <c r="L329" i="1"/>
  <c r="L330" i="1"/>
  <c r="L331" i="1"/>
  <c r="L332" i="1"/>
  <c r="L333" i="1"/>
  <c r="L334" i="1"/>
  <c r="L335" i="1"/>
  <c r="L336"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422" i="1"/>
  <c r="L423" i="1"/>
  <c r="L424" i="1"/>
  <c r="L425" i="1"/>
  <c r="L426" i="1"/>
  <c r="L427" i="1"/>
  <c r="L428" i="1"/>
  <c r="L429" i="1"/>
  <c r="L430" i="1"/>
  <c r="L431" i="1"/>
  <c r="L432" i="1"/>
  <c r="L433" i="1"/>
  <c r="L434" i="1"/>
  <c r="L435" i="1"/>
  <c r="L436" i="1"/>
  <c r="L437" i="1"/>
  <c r="L438" i="1"/>
  <c r="L439" i="1"/>
  <c r="L440" i="1"/>
  <c r="L441" i="1"/>
  <c r="L442" i="1"/>
  <c r="L443" i="1"/>
  <c r="L444" i="1"/>
  <c r="L445" i="1"/>
  <c r="L446" i="1"/>
  <c r="L447" i="1"/>
  <c r="L448" i="1"/>
  <c r="L449" i="1"/>
  <c r="L450" i="1"/>
  <c r="L451" i="1"/>
  <c r="L452" i="1"/>
  <c r="L453" i="1"/>
  <c r="L454" i="1"/>
  <c r="L455" i="1"/>
  <c r="L456" i="1"/>
  <c r="L457" i="1"/>
  <c r="L458" i="1"/>
  <c r="L459" i="1"/>
  <c r="L460" i="1"/>
  <c r="L461" i="1"/>
  <c r="L462" i="1"/>
  <c r="L463" i="1"/>
  <c r="L464" i="1"/>
  <c r="L465" i="1"/>
  <c r="L466" i="1"/>
  <c r="L467" i="1"/>
  <c r="L468" i="1"/>
  <c r="L469" i="1"/>
  <c r="L470" i="1"/>
  <c r="L471" i="1"/>
  <c r="L472" i="1"/>
  <c r="L473" i="1"/>
  <c r="L474" i="1"/>
  <c r="L475" i="1"/>
  <c r="L476" i="1"/>
  <c r="L477" i="1"/>
  <c r="L478" i="1"/>
  <c r="L479" i="1"/>
  <c r="L480" i="1"/>
  <c r="L481" i="1"/>
  <c r="L482" i="1"/>
  <c r="L483" i="1"/>
  <c r="L484" i="1"/>
  <c r="L485" i="1"/>
  <c r="L486" i="1"/>
  <c r="L487" i="1"/>
  <c r="L488" i="1"/>
  <c r="L489" i="1"/>
  <c r="L490" i="1"/>
  <c r="L491" i="1"/>
  <c r="L492" i="1"/>
  <c r="L493" i="1"/>
  <c r="L494" i="1"/>
  <c r="L495" i="1"/>
  <c r="L496" i="1"/>
  <c r="L497" i="1"/>
  <c r="L498" i="1"/>
  <c r="L499" i="1"/>
  <c r="L500" i="1"/>
  <c r="L501" i="1"/>
  <c r="L502" i="1"/>
  <c r="L503" i="1"/>
  <c r="L504" i="1"/>
  <c r="L505" i="1"/>
  <c r="L506" i="1"/>
  <c r="L507" i="1"/>
  <c r="L508" i="1"/>
  <c r="L509" i="1"/>
  <c r="L510" i="1"/>
  <c r="L511" i="1"/>
  <c r="L512" i="1"/>
  <c r="L513" i="1"/>
  <c r="L514" i="1"/>
  <c r="L515" i="1"/>
  <c r="L516" i="1"/>
  <c r="L517" i="1"/>
  <c r="L518" i="1"/>
  <c r="L519" i="1"/>
  <c r="L520" i="1"/>
  <c r="L521" i="1"/>
  <c r="L522" i="1"/>
  <c r="L523" i="1"/>
  <c r="L524" i="1"/>
  <c r="L525" i="1"/>
  <c r="L526" i="1"/>
  <c r="L527" i="1"/>
  <c r="L528" i="1"/>
  <c r="L529" i="1"/>
  <c r="L530" i="1"/>
  <c r="L531" i="1"/>
  <c r="L532" i="1"/>
  <c r="L533" i="1"/>
  <c r="L534" i="1"/>
  <c r="L535" i="1"/>
  <c r="L536" i="1"/>
  <c r="L537" i="1"/>
  <c r="L538" i="1"/>
  <c r="L539" i="1"/>
  <c r="L540" i="1"/>
  <c r="L541" i="1"/>
  <c r="L542" i="1"/>
  <c r="L543" i="1"/>
  <c r="L544" i="1"/>
  <c r="L545" i="1"/>
  <c r="L546" i="1"/>
  <c r="L547" i="1"/>
  <c r="L548" i="1"/>
  <c r="L549" i="1"/>
  <c r="L550" i="1"/>
  <c r="L551" i="1"/>
  <c r="L552" i="1"/>
  <c r="L553" i="1"/>
  <c r="L554" i="1"/>
  <c r="L555" i="1"/>
  <c r="L556" i="1"/>
  <c r="L557" i="1"/>
  <c r="L558" i="1"/>
  <c r="L559" i="1"/>
  <c r="L560" i="1"/>
  <c r="L561" i="1"/>
  <c r="L562" i="1"/>
  <c r="L563" i="1"/>
  <c r="L564" i="1"/>
  <c r="L565" i="1"/>
  <c r="L566" i="1"/>
  <c r="L567" i="1"/>
  <c r="J567" i="1"/>
  <c r="Y634" i="1" l="1"/>
  <c r="Y633" i="1"/>
  <c r="Y631" i="1"/>
  <c r="Y630" i="1"/>
  <c r="Y629" i="1"/>
  <c r="Y628" i="1"/>
  <c r="Y627" i="1"/>
  <c r="Y625" i="1"/>
  <c r="Y624" i="1"/>
  <c r="Y623" i="1"/>
  <c r="Y621" i="1"/>
  <c r="Y620" i="1"/>
  <c r="Y619" i="1"/>
  <c r="F1399" i="3"/>
  <c r="F1398" i="3"/>
  <c r="F1397" i="3"/>
  <c r="F1396" i="3"/>
  <c r="F1395" i="3"/>
  <c r="F1394" i="3"/>
  <c r="F1393" i="3"/>
  <c r="F1392" i="3"/>
  <c r="F1391" i="3"/>
  <c r="F1390" i="3"/>
  <c r="F1389" i="3"/>
  <c r="F1388" i="3"/>
  <c r="F1387" i="3"/>
  <c r="F1386" i="3"/>
  <c r="F1385" i="3"/>
  <c r="F1384" i="3"/>
  <c r="F1383" i="3"/>
  <c r="F1382" i="3"/>
  <c r="F1381" i="3"/>
  <c r="F1380" i="3"/>
  <c r="F1379" i="3"/>
  <c r="F1378" i="3"/>
  <c r="F1377" i="3"/>
  <c r="F1376" i="3"/>
  <c r="F1375" i="3"/>
  <c r="F1374" i="3"/>
  <c r="F1373" i="3"/>
  <c r="F1372" i="3"/>
  <c r="F1370" i="3"/>
  <c r="F1369" i="3"/>
  <c r="F1368" i="3"/>
  <c r="F1367" i="3"/>
  <c r="F1366" i="3"/>
  <c r="F1365" i="3"/>
  <c r="F1364" i="3"/>
  <c r="F1363" i="3"/>
  <c r="F1362" i="3"/>
  <c r="F1361" i="3"/>
  <c r="F1360" i="3"/>
  <c r="F1359" i="3"/>
  <c r="F1358" i="3"/>
  <c r="F1357" i="3"/>
  <c r="F1356" i="3"/>
  <c r="F1355" i="3"/>
  <c r="F1354" i="3"/>
  <c r="F1353" i="3"/>
  <c r="F1352" i="3"/>
  <c r="F1351" i="3"/>
  <c r="F1350" i="3"/>
  <c r="F1349" i="3"/>
  <c r="F1348" i="3"/>
  <c r="F1347" i="3"/>
  <c r="F1346" i="3"/>
  <c r="F1345" i="3"/>
  <c r="F1344" i="3"/>
  <c r="F1343" i="3"/>
  <c r="F1342" i="3"/>
  <c r="F1341" i="3"/>
  <c r="F1340" i="3"/>
  <c r="F1339" i="3"/>
  <c r="F1338" i="3"/>
  <c r="F1337" i="3"/>
  <c r="F1336" i="3"/>
  <c r="F1335" i="3"/>
  <c r="F1334" i="3"/>
  <c r="F1333" i="3"/>
  <c r="F1332" i="3"/>
  <c r="F1331" i="3"/>
  <c r="F1330" i="3"/>
  <c r="F1329" i="3"/>
  <c r="F1327" i="3"/>
  <c r="F1326" i="3"/>
  <c r="F1325" i="3"/>
  <c r="F1324" i="3"/>
  <c r="F1323" i="3"/>
  <c r="F1322" i="3"/>
  <c r="F1321" i="3"/>
  <c r="F1320" i="3"/>
  <c r="F1319" i="3"/>
  <c r="F1318" i="3"/>
  <c r="F1317" i="3"/>
  <c r="F1316" i="3"/>
  <c r="F1315" i="3"/>
  <c r="F1314" i="3"/>
  <c r="F1313" i="3"/>
  <c r="F1312" i="3"/>
  <c r="F1311" i="3"/>
  <c r="F1310" i="3"/>
  <c r="F1309" i="3"/>
  <c r="F1308" i="3"/>
  <c r="F1307" i="3"/>
  <c r="F1306" i="3"/>
  <c r="F1305" i="3"/>
  <c r="F1304" i="3"/>
  <c r="F1303" i="3"/>
  <c r="F1302" i="3"/>
  <c r="F1301" i="3"/>
  <c r="F1300" i="3"/>
  <c r="F1299" i="3"/>
  <c r="F1298" i="3"/>
  <c r="F1297" i="3"/>
  <c r="F1296" i="3"/>
  <c r="F1295" i="3"/>
  <c r="F1294" i="3"/>
  <c r="F1293" i="3"/>
  <c r="F1292" i="3"/>
  <c r="F1291" i="3"/>
  <c r="F1290" i="3"/>
  <c r="F1289" i="3"/>
  <c r="F1288" i="3"/>
  <c r="F1287" i="3"/>
  <c r="F1286" i="3"/>
  <c r="F1285" i="3"/>
  <c r="F1284" i="3"/>
  <c r="F1283" i="3"/>
  <c r="F1282" i="3"/>
  <c r="F1281" i="3"/>
  <c r="F1280" i="3"/>
  <c r="F1279" i="3"/>
  <c r="F1278" i="3"/>
  <c r="F1277" i="3"/>
  <c r="F1276" i="3"/>
  <c r="F1275" i="3"/>
  <c r="F1274" i="3"/>
  <c r="F1273" i="3"/>
  <c r="F1272" i="3"/>
  <c r="F1271" i="3"/>
  <c r="F1270" i="3"/>
  <c r="F1269" i="3"/>
  <c r="F1268" i="3"/>
  <c r="F1267" i="3"/>
  <c r="F1266" i="3"/>
  <c r="F1265" i="3"/>
  <c r="F1264" i="3"/>
  <c r="F1263" i="3"/>
  <c r="F1262" i="3"/>
  <c r="F1261" i="3"/>
  <c r="F1260" i="3"/>
  <c r="F1259" i="3"/>
  <c r="F1258" i="3"/>
  <c r="F1257" i="3"/>
  <c r="F1256" i="3"/>
  <c r="F1255" i="3"/>
  <c r="F1254" i="3"/>
  <c r="F1253" i="3"/>
  <c r="F1252" i="3"/>
  <c r="F1251" i="3"/>
  <c r="F1250" i="3"/>
  <c r="F1249" i="3"/>
  <c r="F1248" i="3"/>
  <c r="F1247" i="3"/>
  <c r="F1246" i="3"/>
  <c r="F1245" i="3"/>
  <c r="F1244" i="3"/>
  <c r="F1243" i="3"/>
  <c r="F1242" i="3"/>
  <c r="F1241" i="3"/>
  <c r="F1240" i="3"/>
  <c r="F1239" i="3"/>
  <c r="F1238" i="3"/>
  <c r="F1237" i="3"/>
  <c r="F1236" i="3"/>
  <c r="F1235" i="3"/>
  <c r="F1234" i="3"/>
  <c r="F1233" i="3"/>
  <c r="F1232" i="3"/>
  <c r="F1231" i="3"/>
  <c r="F1230" i="3"/>
  <c r="F1229" i="3"/>
  <c r="F1228" i="3"/>
  <c r="F1227" i="3"/>
  <c r="F1226" i="3"/>
  <c r="F1225" i="3"/>
  <c r="F1224" i="3"/>
  <c r="F1223" i="3"/>
  <c r="F1222" i="3"/>
  <c r="F1221" i="3"/>
  <c r="F1220" i="3"/>
  <c r="F1219" i="3"/>
  <c r="F1218" i="3"/>
  <c r="F1217" i="3"/>
  <c r="F1216" i="3"/>
  <c r="F1215" i="3"/>
  <c r="F1214" i="3"/>
  <c r="F1213" i="3"/>
  <c r="F1212" i="3"/>
  <c r="F1211" i="3"/>
  <c r="F1210" i="3"/>
  <c r="F1209" i="3"/>
  <c r="F1208" i="3"/>
  <c r="F1207" i="3"/>
  <c r="F1206" i="3"/>
  <c r="F1205" i="3"/>
  <c r="F1204" i="3"/>
  <c r="F1203" i="3"/>
  <c r="F1202" i="3"/>
  <c r="F1201" i="3"/>
  <c r="F1200" i="3"/>
  <c r="F1199" i="3"/>
  <c r="F1198" i="3"/>
  <c r="F1197" i="3"/>
  <c r="F1196" i="3"/>
  <c r="F1195" i="3"/>
  <c r="F1194" i="3"/>
  <c r="F1193" i="3"/>
  <c r="F1192" i="3"/>
  <c r="F1191" i="3"/>
  <c r="F1190" i="3"/>
  <c r="F1189" i="3"/>
  <c r="F1188" i="3"/>
  <c r="F1187" i="3"/>
  <c r="F1186" i="3"/>
  <c r="F1185" i="3"/>
  <c r="F1184" i="3"/>
  <c r="F1183" i="3"/>
  <c r="F1182" i="3"/>
  <c r="F1181" i="3"/>
  <c r="F1180" i="3"/>
  <c r="F1179" i="3"/>
  <c r="F1178" i="3"/>
  <c r="F1177" i="3"/>
  <c r="F1176" i="3"/>
  <c r="F1175" i="3"/>
  <c r="F1174" i="3"/>
  <c r="F1173" i="3"/>
  <c r="F1172" i="3"/>
  <c r="F1171" i="3"/>
  <c r="F1170" i="3"/>
  <c r="F1169" i="3"/>
  <c r="F1168" i="3"/>
  <c r="F1167" i="3"/>
  <c r="F1166" i="3"/>
  <c r="F1165" i="3"/>
  <c r="F1164" i="3"/>
  <c r="F1163" i="3"/>
  <c r="F1162" i="3"/>
  <c r="F1161" i="3"/>
  <c r="F1160" i="3"/>
  <c r="F1159" i="3"/>
  <c r="F1158" i="3"/>
  <c r="F1157" i="3"/>
  <c r="F1156" i="3"/>
  <c r="F1155" i="3"/>
  <c r="F1154" i="3"/>
  <c r="F1153" i="3"/>
  <c r="F1152" i="3"/>
  <c r="F1151" i="3"/>
  <c r="F1150" i="3"/>
  <c r="F1149" i="3"/>
  <c r="F1148" i="3"/>
  <c r="F1147" i="3"/>
  <c r="F1146" i="3"/>
  <c r="F1145" i="3"/>
  <c r="F1144" i="3"/>
  <c r="F1143" i="3"/>
  <c r="F1142" i="3"/>
  <c r="F1141" i="3"/>
  <c r="F1140" i="3"/>
  <c r="F1139" i="3"/>
  <c r="F1138" i="3"/>
  <c r="F1137" i="3"/>
  <c r="F1136" i="3"/>
  <c r="F1135" i="3"/>
  <c r="F1134" i="3"/>
  <c r="F1133" i="3"/>
  <c r="F1132" i="3"/>
  <c r="F1131" i="3"/>
  <c r="F1130" i="3"/>
  <c r="F1129" i="3"/>
  <c r="F1128" i="3"/>
  <c r="F1127" i="3"/>
  <c r="F1126" i="3"/>
  <c r="F1125" i="3"/>
  <c r="F1123" i="3"/>
  <c r="F1122" i="3"/>
  <c r="F1121" i="3"/>
  <c r="F1119" i="3"/>
  <c r="F1118" i="3"/>
  <c r="F1117" i="3"/>
  <c r="F1116" i="3"/>
  <c r="F1115" i="3"/>
  <c r="F1114" i="3"/>
  <c r="F1113" i="3"/>
  <c r="F1112" i="3"/>
  <c r="F1111" i="3"/>
  <c r="F1109" i="3"/>
  <c r="F1108" i="3"/>
  <c r="F1107" i="3"/>
  <c r="F1106" i="3"/>
  <c r="F1105" i="3"/>
  <c r="F1103" i="3"/>
  <c r="F1102" i="3"/>
  <c r="F1101" i="3"/>
  <c r="F1100" i="3"/>
  <c r="F1099" i="3"/>
  <c r="F1098" i="3"/>
  <c r="F1097" i="3"/>
  <c r="F1096" i="3"/>
  <c r="F1095" i="3"/>
  <c r="F1093" i="3"/>
  <c r="F1092" i="3"/>
  <c r="F1091" i="3"/>
  <c r="F1090" i="3"/>
  <c r="F1089" i="3"/>
  <c r="F1088" i="3"/>
  <c r="F1087" i="3"/>
  <c r="F1086" i="3"/>
  <c r="F1085" i="3"/>
  <c r="F1084" i="3"/>
  <c r="F1083" i="3"/>
  <c r="F1082" i="3"/>
  <c r="F1081" i="3"/>
  <c r="F1080" i="3"/>
  <c r="F1079" i="3"/>
  <c r="F1078" i="3"/>
  <c r="F1077" i="3"/>
  <c r="F1076" i="3"/>
  <c r="F1075" i="3"/>
  <c r="F1074" i="3"/>
  <c r="F1073" i="3"/>
  <c r="F1072" i="3"/>
  <c r="F1071" i="3"/>
  <c r="F1070" i="3"/>
  <c r="F1069" i="3"/>
  <c r="F1068" i="3"/>
  <c r="F1067" i="3"/>
  <c r="F1066" i="3"/>
  <c r="F1065" i="3"/>
  <c r="F1063" i="3"/>
  <c r="F1062" i="3"/>
  <c r="F1061" i="3"/>
  <c r="F1059" i="3"/>
  <c r="F1058" i="3"/>
  <c r="F1057" i="3"/>
  <c r="F1056" i="3"/>
  <c r="F1055" i="3"/>
  <c r="F1054" i="3"/>
  <c r="F1053" i="3"/>
  <c r="F1052" i="3"/>
  <c r="F1051" i="3"/>
  <c r="F1049" i="3"/>
  <c r="F1048" i="3"/>
  <c r="F1047" i="3"/>
  <c r="F1046" i="3"/>
  <c r="F1044" i="3"/>
  <c r="F1043" i="3"/>
  <c r="F1042" i="3"/>
  <c r="F1041" i="3"/>
  <c r="F1039" i="3"/>
  <c r="F1038" i="3"/>
  <c r="F1037" i="3"/>
  <c r="F1036" i="3"/>
  <c r="F1035" i="3"/>
  <c r="F1034" i="3"/>
  <c r="F1033" i="3"/>
  <c r="F1032" i="3"/>
  <c r="F1031" i="3"/>
  <c r="F1030" i="3"/>
  <c r="F1029" i="3"/>
  <c r="F1028" i="3"/>
  <c r="F1027" i="3"/>
  <c r="F1026" i="3"/>
  <c r="F1025" i="3"/>
  <c r="F1024" i="3"/>
  <c r="F1023" i="3"/>
  <c r="F1022" i="3"/>
  <c r="F1021" i="3"/>
  <c r="F1020" i="3"/>
  <c r="F1019" i="3"/>
  <c r="F1018" i="3"/>
  <c r="F1017" i="3"/>
  <c r="F1016" i="3"/>
  <c r="F1015" i="3"/>
  <c r="F1014" i="3"/>
  <c r="F1012" i="3"/>
  <c r="F1011" i="3"/>
  <c r="F1010" i="3"/>
  <c r="F1009" i="3"/>
  <c r="F1008" i="3"/>
  <c r="F1007" i="3"/>
  <c r="F1006" i="3"/>
  <c r="F1004" i="3"/>
  <c r="F1003" i="3"/>
  <c r="F1002" i="3"/>
  <c r="F999" i="3"/>
  <c r="F998" i="3"/>
  <c r="F997" i="3"/>
  <c r="F996" i="3"/>
  <c r="F995" i="3"/>
  <c r="F994" i="3"/>
  <c r="F993" i="3"/>
  <c r="F992" i="3"/>
  <c r="F991" i="3"/>
  <c r="F990" i="3"/>
  <c r="F989" i="3"/>
  <c r="F988" i="3"/>
  <c r="F987" i="3"/>
  <c r="F986" i="3"/>
  <c r="F985" i="3"/>
  <c r="F984" i="3"/>
  <c r="F982" i="3"/>
  <c r="F981" i="3"/>
  <c r="F980" i="3"/>
  <c r="F979" i="3"/>
  <c r="F978" i="3"/>
  <c r="F977" i="3"/>
  <c r="F976" i="3"/>
  <c r="F975" i="3"/>
  <c r="F974" i="3"/>
  <c r="F973" i="3"/>
  <c r="F972" i="3"/>
  <c r="F971" i="3"/>
  <c r="F970" i="3"/>
  <c r="F969" i="3"/>
  <c r="F967" i="3"/>
  <c r="F966" i="3"/>
  <c r="F965" i="3"/>
  <c r="F964" i="3"/>
  <c r="F963" i="3"/>
  <c r="F962" i="3"/>
  <c r="F961" i="3"/>
  <c r="F960" i="3"/>
  <c r="F958" i="3"/>
  <c r="F957" i="3"/>
  <c r="F956" i="3"/>
  <c r="F955" i="3"/>
  <c r="F953" i="3"/>
  <c r="F952" i="3"/>
  <c r="F951" i="3"/>
  <c r="F950" i="3"/>
  <c r="F949" i="3"/>
  <c r="F948" i="3"/>
  <c r="F947" i="3"/>
  <c r="F946" i="3"/>
  <c r="F945" i="3"/>
  <c r="F944" i="3"/>
  <c r="F943" i="3"/>
  <c r="F942" i="3"/>
  <c r="F941" i="3"/>
  <c r="F940" i="3"/>
  <c r="F939" i="3"/>
  <c r="F938" i="3"/>
  <c r="F935" i="3"/>
  <c r="F934" i="3"/>
  <c r="F933" i="3"/>
  <c r="F932" i="3"/>
  <c r="F931" i="3"/>
  <c r="F930" i="3"/>
  <c r="F929" i="3"/>
  <c r="F928" i="3"/>
  <c r="F927" i="3"/>
  <c r="F925" i="3"/>
  <c r="F924" i="3"/>
  <c r="F923" i="3"/>
  <c r="F922" i="3"/>
  <c r="F921" i="3"/>
  <c r="F919" i="3"/>
  <c r="F918" i="3"/>
  <c r="F917" i="3"/>
  <c r="F916" i="3"/>
  <c r="F915" i="3"/>
  <c r="F914" i="3"/>
  <c r="F913" i="3"/>
  <c r="F912" i="3"/>
  <c r="F911" i="3"/>
  <c r="F910" i="3"/>
  <c r="F909" i="3"/>
  <c r="F907" i="3"/>
  <c r="F906" i="3"/>
  <c r="F905" i="3"/>
  <c r="F904" i="3"/>
  <c r="F903" i="3"/>
  <c r="F902" i="3"/>
  <c r="F901" i="3"/>
  <c r="F900" i="3"/>
  <c r="F899" i="3"/>
  <c r="F898" i="3"/>
  <c r="F897" i="3"/>
  <c r="F896" i="3"/>
  <c r="F895" i="3"/>
  <c r="F894" i="3"/>
  <c r="F893" i="3"/>
  <c r="F892" i="3"/>
  <c r="F891" i="3"/>
  <c r="F890" i="3"/>
  <c r="F889" i="3"/>
  <c r="F887" i="3"/>
  <c r="F886" i="3"/>
  <c r="F885" i="3"/>
  <c r="F884" i="3"/>
  <c r="F883" i="3"/>
  <c r="F882" i="3"/>
  <c r="F881" i="3"/>
  <c r="F880" i="3"/>
  <c r="F879" i="3"/>
  <c r="F878" i="3"/>
  <c r="F877" i="3"/>
  <c r="F876" i="3"/>
  <c r="F875" i="3"/>
  <c r="F874" i="3"/>
  <c r="F873" i="3"/>
  <c r="F872" i="3"/>
  <c r="F871" i="3"/>
  <c r="F870" i="3"/>
  <c r="F867" i="3"/>
  <c r="F866" i="3"/>
  <c r="F865" i="3"/>
  <c r="F864" i="3"/>
  <c r="F863" i="3"/>
  <c r="F862" i="3"/>
  <c r="F861" i="3"/>
  <c r="F860" i="3"/>
  <c r="F859" i="3"/>
  <c r="F858" i="3"/>
  <c r="F857" i="3"/>
  <c r="F856" i="3"/>
  <c r="F855" i="3"/>
  <c r="F854" i="3"/>
  <c r="F853" i="3"/>
  <c r="F852" i="3"/>
  <c r="F851" i="3"/>
  <c r="F850" i="3"/>
  <c r="F849" i="3"/>
  <c r="F848" i="3"/>
  <c r="F847" i="3"/>
  <c r="F846" i="3"/>
  <c r="F845" i="3"/>
  <c r="F844" i="3"/>
  <c r="F843" i="3"/>
  <c r="F842" i="3"/>
  <c r="F841" i="3"/>
  <c r="F840" i="3"/>
  <c r="F839" i="3"/>
  <c r="F838" i="3"/>
  <c r="F837" i="3"/>
  <c r="F836" i="3"/>
  <c r="F835" i="3"/>
  <c r="F834" i="3"/>
  <c r="F833" i="3"/>
  <c r="F832" i="3"/>
  <c r="F831" i="3"/>
  <c r="F830" i="3"/>
  <c r="F829" i="3"/>
  <c r="F828" i="3"/>
  <c r="F827" i="3"/>
  <c r="F826" i="3"/>
  <c r="F825" i="3"/>
  <c r="F824" i="3"/>
  <c r="F823" i="3"/>
  <c r="F822" i="3"/>
  <c r="F821" i="3"/>
  <c r="F820" i="3"/>
  <c r="F819" i="3"/>
  <c r="F818" i="3"/>
  <c r="F817" i="3"/>
  <c r="F816" i="3"/>
  <c r="F815" i="3"/>
  <c r="F814" i="3"/>
  <c r="F813" i="3"/>
  <c r="F812" i="3"/>
  <c r="F811" i="3"/>
  <c r="F810" i="3"/>
  <c r="F809" i="3"/>
  <c r="F808" i="3"/>
  <c r="F807" i="3"/>
  <c r="F805" i="3"/>
  <c r="F804" i="3"/>
  <c r="F803" i="3"/>
  <c r="F801" i="3"/>
  <c r="F800" i="3"/>
  <c r="F799" i="3"/>
  <c r="F798" i="3"/>
  <c r="F797" i="3"/>
  <c r="F796" i="3"/>
  <c r="F795" i="3"/>
  <c r="F794" i="3"/>
  <c r="F792" i="3"/>
  <c r="F791" i="3"/>
  <c r="F790" i="3"/>
  <c r="F789" i="3"/>
  <c r="F788" i="3"/>
  <c r="F787" i="3"/>
  <c r="F786" i="3"/>
  <c r="F785" i="3"/>
  <c r="F783" i="3"/>
  <c r="F782" i="3"/>
  <c r="F781" i="3"/>
  <c r="F780" i="3"/>
  <c r="F779" i="3"/>
  <c r="F777" i="3"/>
  <c r="F776" i="3"/>
  <c r="F774" i="3"/>
  <c r="F773" i="3"/>
  <c r="F772" i="3"/>
  <c r="F771" i="3"/>
  <c r="F769" i="3"/>
  <c r="F768" i="3"/>
  <c r="F767" i="3"/>
  <c r="F766" i="3"/>
  <c r="F765" i="3"/>
  <c r="F763" i="3"/>
  <c r="F762" i="3"/>
  <c r="F761" i="3"/>
  <c r="F760" i="3"/>
  <c r="F759" i="3"/>
  <c r="F757" i="3"/>
  <c r="F756" i="3"/>
  <c r="F755" i="3"/>
  <c r="F754" i="3"/>
  <c r="F753" i="3"/>
  <c r="F750" i="3"/>
  <c r="F749" i="3"/>
  <c r="F748" i="3"/>
  <c r="F747" i="3"/>
  <c r="F745" i="3"/>
  <c r="F744" i="3"/>
  <c r="F743" i="3"/>
  <c r="F742" i="3"/>
  <c r="F741" i="3"/>
  <c r="F739" i="3"/>
  <c r="F738" i="3"/>
  <c r="F737" i="3"/>
  <c r="F736" i="3"/>
  <c r="F735" i="3"/>
  <c r="F734" i="3"/>
  <c r="F733" i="3"/>
  <c r="F732" i="3"/>
  <c r="F731" i="3"/>
  <c r="F730" i="3"/>
  <c r="F729" i="3"/>
  <c r="F728" i="3"/>
  <c r="F727" i="3"/>
  <c r="F726" i="3"/>
  <c r="F725" i="3"/>
  <c r="F724" i="3"/>
  <c r="F723" i="3"/>
  <c r="F722" i="3"/>
  <c r="F721" i="3"/>
  <c r="F720" i="3"/>
  <c r="F719" i="3"/>
  <c r="F718" i="3"/>
  <c r="F717" i="3"/>
  <c r="F716" i="3"/>
  <c r="F714" i="3"/>
  <c r="F713" i="3"/>
  <c r="F630" i="3"/>
  <c r="F629" i="3"/>
  <c r="F628" i="3"/>
  <c r="F627" i="3"/>
  <c r="F626" i="3"/>
  <c r="F625" i="3"/>
  <c r="F624" i="3"/>
  <c r="F623" i="3"/>
  <c r="F622" i="3"/>
  <c r="F621" i="3"/>
  <c r="F620" i="3"/>
  <c r="F619" i="3"/>
  <c r="F618" i="3"/>
  <c r="F617" i="3"/>
  <c r="F616" i="3"/>
  <c r="F615" i="3"/>
  <c r="F614" i="3"/>
  <c r="F613" i="3"/>
  <c r="F612" i="3"/>
  <c r="F611" i="3"/>
  <c r="F610" i="3"/>
  <c r="F609" i="3"/>
  <c r="F608" i="3"/>
  <c r="F607" i="3"/>
  <c r="F606" i="3"/>
  <c r="F605" i="3"/>
  <c r="F604" i="3"/>
  <c r="F603" i="3"/>
  <c r="F602" i="3"/>
  <c r="F601" i="3"/>
  <c r="F600" i="3"/>
  <c r="F599" i="3"/>
  <c r="F598" i="3"/>
  <c r="F597" i="3"/>
  <c r="F596" i="3"/>
  <c r="F595" i="3"/>
  <c r="F594" i="3"/>
  <c r="F593" i="3"/>
  <c r="F592" i="3"/>
  <c r="F591" i="3"/>
  <c r="F590" i="3"/>
  <c r="F589" i="3"/>
  <c r="F588" i="3"/>
  <c r="F587" i="3"/>
  <c r="F586" i="3"/>
  <c r="F585" i="3"/>
  <c r="F584" i="3"/>
  <c r="F583" i="3"/>
  <c r="F582" i="3"/>
  <c r="F581" i="3"/>
  <c r="F580" i="3"/>
  <c r="F579" i="3"/>
  <c r="F578" i="3"/>
  <c r="F577" i="3"/>
  <c r="F576" i="3"/>
  <c r="F575" i="3"/>
  <c r="F574" i="3"/>
  <c r="F573" i="3"/>
  <c r="F572" i="3"/>
  <c r="F571" i="3"/>
  <c r="F570" i="3"/>
  <c r="F569" i="3"/>
  <c r="F568" i="3"/>
  <c r="F567" i="3"/>
  <c r="F566" i="3"/>
  <c r="F565" i="3"/>
  <c r="F564" i="3"/>
  <c r="F563" i="3"/>
  <c r="F562" i="3"/>
  <c r="F561" i="3"/>
  <c r="F560" i="3"/>
  <c r="F559" i="3"/>
  <c r="F558" i="3"/>
  <c r="F557" i="3"/>
  <c r="F556" i="3"/>
  <c r="F555" i="3"/>
  <c r="F554" i="3"/>
  <c r="F553" i="3"/>
  <c r="F552" i="3"/>
  <c r="F551" i="3"/>
  <c r="F550" i="3"/>
  <c r="F549" i="3"/>
  <c r="F548" i="3"/>
  <c r="F547" i="3"/>
  <c r="F546" i="3"/>
  <c r="F545" i="3"/>
  <c r="F544" i="3"/>
  <c r="F543" i="3"/>
  <c r="F542" i="3"/>
  <c r="F541" i="3"/>
  <c r="F540" i="3"/>
  <c r="F539" i="3"/>
  <c r="F538" i="3"/>
  <c r="F537" i="3"/>
  <c r="F536" i="3"/>
  <c r="F535" i="3"/>
  <c r="F534" i="3"/>
  <c r="F533" i="3"/>
  <c r="F532" i="3"/>
  <c r="F531" i="3"/>
  <c r="F530" i="3"/>
  <c r="F529" i="3"/>
  <c r="F528" i="3"/>
  <c r="F527" i="3"/>
  <c r="F526" i="3"/>
  <c r="F525" i="3"/>
  <c r="F524" i="3"/>
  <c r="F523" i="3"/>
  <c r="F522" i="3"/>
  <c r="F521" i="3"/>
  <c r="F520" i="3"/>
  <c r="F519" i="3"/>
  <c r="F518" i="3"/>
  <c r="F517" i="3"/>
  <c r="F516" i="3"/>
  <c r="F515" i="3"/>
  <c r="F514" i="3"/>
  <c r="F513" i="3"/>
  <c r="F512" i="3"/>
  <c r="F511" i="3"/>
  <c r="F510" i="3"/>
  <c r="F509" i="3"/>
  <c r="F508" i="3"/>
  <c r="F507" i="3"/>
  <c r="F506" i="3"/>
  <c r="F505" i="3"/>
  <c r="F504" i="3"/>
  <c r="F503" i="3"/>
  <c r="F502" i="3"/>
  <c r="F501" i="3"/>
  <c r="F500" i="3"/>
  <c r="F499" i="3"/>
  <c r="F498" i="3"/>
  <c r="F497" i="3"/>
  <c r="F496" i="3"/>
  <c r="F495" i="3"/>
  <c r="F494" i="3"/>
  <c r="F493" i="3"/>
  <c r="F492" i="3"/>
  <c r="F491" i="3"/>
  <c r="F490" i="3"/>
  <c r="F489" i="3"/>
  <c r="F488" i="3"/>
  <c r="F487" i="3"/>
  <c r="F486" i="3"/>
  <c r="F485" i="3"/>
  <c r="F484" i="3"/>
  <c r="F483" i="3"/>
  <c r="F482" i="3"/>
  <c r="F481" i="3"/>
  <c r="F480" i="3"/>
  <c r="F479" i="3"/>
  <c r="F478" i="3"/>
  <c r="F477" i="3"/>
  <c r="F476" i="3"/>
  <c r="F475" i="3"/>
  <c r="F474" i="3"/>
  <c r="F473" i="3"/>
  <c r="F472" i="3"/>
  <c r="F471" i="3"/>
  <c r="F470" i="3"/>
  <c r="F469" i="3"/>
  <c r="F468" i="3"/>
  <c r="F467" i="3"/>
  <c r="F466" i="3"/>
  <c r="F465" i="3"/>
  <c r="F464" i="3"/>
  <c r="F463" i="3"/>
  <c r="F462" i="3"/>
  <c r="F461" i="3"/>
  <c r="F460" i="3"/>
  <c r="F459" i="3"/>
  <c r="F458" i="3"/>
  <c r="F457" i="3"/>
  <c r="F456" i="3"/>
  <c r="F455" i="3"/>
  <c r="F454" i="3"/>
  <c r="F453" i="3"/>
  <c r="F452" i="3"/>
  <c r="F451" i="3"/>
  <c r="F450" i="3"/>
  <c r="F449" i="3"/>
  <c r="F448" i="3"/>
  <c r="F447" i="3"/>
  <c r="F446" i="3"/>
  <c r="F445" i="3"/>
  <c r="F444" i="3"/>
  <c r="F443" i="3"/>
  <c r="F442" i="3"/>
  <c r="F441" i="3"/>
  <c r="F440" i="3"/>
  <c r="F439" i="3"/>
  <c r="F438" i="3"/>
  <c r="F437" i="3"/>
  <c r="F436" i="3"/>
  <c r="F435" i="3"/>
  <c r="F434" i="3"/>
  <c r="F433" i="3"/>
  <c r="F432" i="3"/>
  <c r="F431" i="3"/>
  <c r="F429" i="3"/>
  <c r="F428" i="3"/>
  <c r="F427" i="3"/>
  <c r="F425" i="3"/>
  <c r="F424" i="3"/>
  <c r="F423" i="3"/>
  <c r="F422" i="3"/>
  <c r="F421" i="3"/>
  <c r="F420" i="3"/>
  <c r="F419" i="3"/>
  <c r="F418" i="3"/>
  <c r="F417" i="3"/>
  <c r="F415" i="3"/>
  <c r="F414" i="3"/>
  <c r="F413" i="3"/>
  <c r="F412" i="3"/>
  <c r="F411" i="3"/>
  <c r="F409" i="3"/>
  <c r="F408" i="3"/>
  <c r="F407" i="3"/>
  <c r="F406" i="3"/>
  <c r="F405" i="3"/>
  <c r="F404" i="3"/>
  <c r="F403" i="3"/>
  <c r="F402" i="3"/>
  <c r="F401" i="3"/>
  <c r="F399" i="3"/>
  <c r="F398" i="3"/>
  <c r="F397" i="3"/>
  <c r="F396" i="3"/>
  <c r="F395" i="3"/>
  <c r="F394" i="3"/>
  <c r="F393" i="3"/>
  <c r="F392" i="3"/>
  <c r="F391" i="3"/>
  <c r="F390" i="3"/>
  <c r="F389" i="3"/>
  <c r="F388" i="3"/>
  <c r="F387" i="3"/>
  <c r="F386" i="3"/>
  <c r="F385" i="3"/>
  <c r="F384" i="3"/>
  <c r="F383" i="3"/>
  <c r="F382" i="3"/>
  <c r="F381" i="3"/>
  <c r="F380" i="3"/>
  <c r="F379" i="3"/>
  <c r="F378" i="3"/>
  <c r="F377" i="3"/>
  <c r="F376" i="3"/>
  <c r="F375" i="3"/>
  <c r="F374" i="3"/>
  <c r="F373" i="3"/>
  <c r="F372" i="3"/>
  <c r="F371" i="3"/>
  <c r="F369" i="3"/>
  <c r="F368" i="3"/>
  <c r="F367" i="3"/>
  <c r="F365" i="3"/>
  <c r="F364" i="3"/>
  <c r="F363" i="3"/>
  <c r="F362" i="3"/>
  <c r="F361" i="3"/>
  <c r="F360" i="3"/>
  <c r="F359" i="3"/>
  <c r="F358" i="3"/>
  <c r="F357" i="3"/>
  <c r="F355" i="3"/>
  <c r="F354" i="3"/>
  <c r="F353" i="3"/>
  <c r="F352" i="3"/>
  <c r="F350" i="3"/>
  <c r="F349" i="3"/>
  <c r="F348" i="3"/>
  <c r="F347" i="3"/>
  <c r="F345" i="3"/>
  <c r="F344" i="3"/>
  <c r="F343" i="3"/>
  <c r="F342" i="3"/>
  <c r="F341" i="3"/>
  <c r="F340" i="3"/>
  <c r="F339" i="3"/>
  <c r="F338" i="3"/>
  <c r="F337" i="3"/>
  <c r="F336" i="3"/>
  <c r="F335" i="3"/>
  <c r="F334" i="3"/>
  <c r="F333" i="3"/>
  <c r="F332" i="3"/>
  <c r="F331" i="3"/>
  <c r="F330" i="3"/>
  <c r="F329" i="3"/>
  <c r="F328" i="3"/>
  <c r="F327" i="3"/>
  <c r="F326" i="3"/>
  <c r="F325" i="3"/>
  <c r="F324" i="3"/>
  <c r="F323" i="3"/>
  <c r="F322" i="3"/>
  <c r="F321" i="3"/>
  <c r="F320" i="3"/>
  <c r="F318" i="3"/>
  <c r="F317" i="3"/>
  <c r="F316" i="3"/>
  <c r="F315" i="3"/>
  <c r="F314" i="3"/>
  <c r="F313" i="3"/>
  <c r="F312" i="3"/>
  <c r="F310" i="3"/>
  <c r="F309" i="3"/>
  <c r="F308" i="3"/>
  <c r="F305" i="3"/>
  <c r="F304" i="3"/>
  <c r="F303" i="3"/>
  <c r="F302" i="3"/>
  <c r="F301" i="3"/>
  <c r="F300" i="3"/>
  <c r="F299" i="3"/>
  <c r="F298" i="3"/>
  <c r="F297" i="3"/>
  <c r="F296" i="3"/>
  <c r="F295" i="3"/>
  <c r="F294" i="3"/>
  <c r="F293" i="3"/>
  <c r="F292" i="3"/>
  <c r="F291" i="3"/>
  <c r="F290" i="3"/>
  <c r="F288" i="3"/>
  <c r="F287" i="3"/>
  <c r="F286" i="3"/>
  <c r="F285" i="3"/>
  <c r="F284" i="3"/>
  <c r="F283" i="3"/>
  <c r="F282" i="3"/>
  <c r="F281" i="3"/>
  <c r="F280" i="3"/>
  <c r="F279" i="3"/>
  <c r="F278" i="3"/>
  <c r="F277" i="3"/>
  <c r="F276" i="3"/>
  <c r="F275" i="3"/>
  <c r="F273" i="3"/>
  <c r="F272" i="3"/>
  <c r="F271" i="3"/>
  <c r="F270" i="3"/>
  <c r="F269" i="3"/>
  <c r="F268" i="3"/>
  <c r="F267" i="3"/>
  <c r="F266" i="3"/>
  <c r="F264" i="3"/>
  <c r="F263" i="3"/>
  <c r="F262" i="3"/>
  <c r="F261" i="3"/>
  <c r="F259" i="3"/>
  <c r="F258" i="3"/>
  <c r="F257" i="3"/>
  <c r="F256" i="3"/>
  <c r="F255" i="3"/>
  <c r="F254" i="3"/>
  <c r="F253" i="3"/>
  <c r="F252" i="3"/>
  <c r="F251" i="3"/>
  <c r="F250" i="3"/>
  <c r="F249" i="3"/>
  <c r="F248" i="3"/>
  <c r="F247" i="3"/>
  <c r="F246" i="3"/>
  <c r="F245" i="3"/>
  <c r="F244" i="3"/>
  <c r="F241" i="3"/>
  <c r="F240" i="3"/>
  <c r="F239" i="3"/>
  <c r="F238" i="3"/>
  <c r="F237" i="3"/>
  <c r="F236" i="3"/>
  <c r="F235" i="3"/>
  <c r="F234" i="3"/>
  <c r="F233" i="3"/>
  <c r="F231" i="3"/>
  <c r="F230" i="3"/>
  <c r="F229" i="3"/>
  <c r="F228" i="3"/>
  <c r="F227" i="3"/>
  <c r="F225" i="3"/>
  <c r="F224" i="3"/>
  <c r="F223" i="3"/>
  <c r="F222" i="3"/>
  <c r="F221" i="3"/>
  <c r="F220" i="3"/>
  <c r="F219" i="3"/>
  <c r="F218" i="3"/>
  <c r="F217" i="3"/>
  <c r="F216" i="3"/>
  <c r="F215" i="3"/>
  <c r="F213" i="3"/>
  <c r="F212" i="3"/>
  <c r="F211" i="3"/>
  <c r="F210" i="3"/>
  <c r="F209" i="3"/>
  <c r="F208" i="3"/>
  <c r="F207" i="3"/>
  <c r="F206" i="3"/>
  <c r="F205" i="3"/>
  <c r="F204" i="3"/>
  <c r="F203" i="3"/>
  <c r="F202" i="3"/>
  <c r="F201" i="3"/>
  <c r="F200" i="3"/>
  <c r="F199" i="3"/>
  <c r="F198" i="3"/>
  <c r="F197" i="3"/>
  <c r="F196" i="3"/>
  <c r="F195" i="3"/>
  <c r="F193" i="3"/>
  <c r="F192" i="3"/>
  <c r="F191" i="3"/>
  <c r="F190" i="3"/>
  <c r="F189" i="3"/>
  <c r="F188" i="3"/>
  <c r="F187" i="3"/>
  <c r="F186" i="3"/>
  <c r="F185" i="3"/>
  <c r="F184" i="3"/>
  <c r="F183" i="3"/>
  <c r="F182" i="3"/>
  <c r="F181" i="3"/>
  <c r="F180" i="3"/>
  <c r="F179" i="3"/>
  <c r="F178" i="3"/>
  <c r="F177" i="3"/>
  <c r="F176" i="3"/>
  <c r="F173" i="3"/>
  <c r="F172" i="3"/>
  <c r="F171" i="3"/>
  <c r="F170" i="3"/>
  <c r="F169" i="3"/>
  <c r="F168" i="3"/>
  <c r="F167" i="3"/>
  <c r="F166" i="3"/>
  <c r="F165" i="3"/>
  <c r="F164" i="3"/>
  <c r="F163" i="3"/>
  <c r="F162" i="3"/>
  <c r="F161" i="3"/>
  <c r="F160" i="3"/>
  <c r="F159" i="3"/>
  <c r="F158" i="3"/>
  <c r="F157" i="3"/>
  <c r="F156" i="3"/>
  <c r="F155" i="3"/>
  <c r="F154" i="3"/>
  <c r="F153" i="3"/>
  <c r="F152" i="3"/>
  <c r="F151" i="3"/>
  <c r="F150" i="3"/>
  <c r="F149" i="3"/>
  <c r="F148" i="3"/>
  <c r="F147" i="3"/>
  <c r="F146" i="3"/>
  <c r="F145" i="3"/>
  <c r="F144" i="3"/>
  <c r="F143" i="3"/>
  <c r="F142" i="3"/>
  <c r="F141" i="3"/>
  <c r="F140" i="3"/>
  <c r="F139" i="3"/>
  <c r="F138" i="3"/>
  <c r="F137" i="3"/>
  <c r="F136" i="3"/>
  <c r="F135" i="3"/>
  <c r="F134" i="3"/>
  <c r="F133" i="3"/>
  <c r="F132" i="3"/>
  <c r="F131" i="3"/>
  <c r="F130" i="3"/>
  <c r="F129" i="3"/>
  <c r="F128" i="3"/>
  <c r="F127" i="3"/>
  <c r="F126" i="3"/>
  <c r="F125" i="3"/>
  <c r="F124" i="3"/>
  <c r="F123" i="3"/>
  <c r="F122" i="3"/>
  <c r="F121" i="3"/>
  <c r="F120" i="3"/>
  <c r="F119" i="3"/>
  <c r="F118" i="3"/>
  <c r="F117" i="3"/>
  <c r="F116" i="3"/>
  <c r="F115" i="3"/>
  <c r="F114" i="3"/>
  <c r="F113" i="3"/>
  <c r="F111" i="3"/>
  <c r="F110" i="3"/>
  <c r="F109" i="3"/>
  <c r="F107" i="3"/>
  <c r="F106" i="3"/>
  <c r="F105" i="3"/>
  <c r="F104" i="3"/>
  <c r="F103" i="3"/>
  <c r="F102" i="3"/>
  <c r="F101" i="3"/>
  <c r="F100" i="3"/>
  <c r="F98" i="3"/>
  <c r="F97" i="3"/>
  <c r="F96" i="3"/>
  <c r="F95" i="3"/>
  <c r="F94" i="3"/>
  <c r="F93" i="3"/>
  <c r="F92" i="3"/>
  <c r="F91" i="3"/>
  <c r="F89" i="3"/>
  <c r="F88" i="3"/>
  <c r="F87" i="3"/>
  <c r="F86" i="3"/>
  <c r="F85" i="3"/>
  <c r="F83" i="3"/>
  <c r="F82" i="3"/>
  <c r="F80" i="3"/>
  <c r="F79" i="3"/>
  <c r="F78" i="3"/>
  <c r="F77" i="3"/>
  <c r="F75" i="3"/>
  <c r="F74" i="3"/>
  <c r="F73" i="3"/>
  <c r="F72" i="3"/>
  <c r="F71" i="3"/>
  <c r="F69" i="3"/>
  <c r="F68" i="3"/>
  <c r="F67" i="3"/>
  <c r="F66" i="3"/>
  <c r="F65" i="3"/>
  <c r="F63" i="3"/>
  <c r="F62" i="3"/>
  <c r="F61" i="3"/>
  <c r="F60" i="3"/>
  <c r="F59" i="3"/>
  <c r="F56" i="3"/>
  <c r="F55" i="3"/>
  <c r="F54" i="3"/>
  <c r="F53" i="3"/>
  <c r="F51" i="3"/>
  <c r="F50" i="3"/>
  <c r="F49" i="3"/>
  <c r="F48" i="3"/>
  <c r="F47" i="3"/>
  <c r="F45" i="3"/>
  <c r="F44" i="3"/>
  <c r="F43" i="3"/>
  <c r="F42" i="3"/>
  <c r="F41" i="3"/>
  <c r="F40" i="3"/>
  <c r="F39" i="3"/>
  <c r="F38" i="3"/>
  <c r="F37" i="3"/>
  <c r="F36" i="3"/>
  <c r="F35" i="3"/>
  <c r="F34" i="3"/>
  <c r="F33" i="3"/>
  <c r="F32" i="3"/>
  <c r="F31" i="3"/>
  <c r="F30" i="3"/>
  <c r="F29" i="3"/>
  <c r="F28" i="3"/>
  <c r="F27" i="3"/>
  <c r="F26" i="3"/>
  <c r="F25" i="3"/>
  <c r="F24" i="3"/>
  <c r="F23" i="3"/>
  <c r="F22" i="3"/>
  <c r="F20" i="3"/>
  <c r="F19" i="3"/>
  <c r="B1258" i="3"/>
  <c r="C1258" i="3"/>
  <c r="D1258" i="3"/>
  <c r="E1258" i="3"/>
  <c r="B1259" i="3"/>
  <c r="C1259" i="3"/>
  <c r="D1259" i="3"/>
  <c r="E1259" i="3"/>
  <c r="B1260" i="3"/>
  <c r="C1260" i="3"/>
  <c r="D1260" i="3"/>
  <c r="E1260" i="3"/>
  <c r="B1261" i="3"/>
  <c r="C1261" i="3"/>
  <c r="D1261" i="3"/>
  <c r="E1261" i="3"/>
  <c r="B1262" i="3"/>
  <c r="C1262" i="3"/>
  <c r="D1262" i="3"/>
  <c r="E1262" i="3"/>
  <c r="B1263" i="3"/>
  <c r="C1263" i="3"/>
  <c r="D1263" i="3"/>
  <c r="E1263" i="3"/>
  <c r="B1264" i="3"/>
  <c r="C1264" i="3"/>
  <c r="D1264" i="3"/>
  <c r="E1264" i="3"/>
  <c r="B1265" i="3"/>
  <c r="C1265" i="3"/>
  <c r="D1265" i="3"/>
  <c r="E1265" i="3"/>
  <c r="B1266" i="3"/>
  <c r="C1266" i="3"/>
  <c r="D1266" i="3"/>
  <c r="E1266" i="3"/>
  <c r="B1267" i="3"/>
  <c r="C1267" i="3"/>
  <c r="D1267" i="3"/>
  <c r="E1267" i="3"/>
  <c r="B1268" i="3"/>
  <c r="C1268" i="3"/>
  <c r="D1268" i="3"/>
  <c r="E1268" i="3"/>
  <c r="B1269" i="3"/>
  <c r="C1269" i="3"/>
  <c r="D1269" i="3"/>
  <c r="E1269" i="3"/>
  <c r="B1270" i="3"/>
  <c r="C1270" i="3"/>
  <c r="D1270" i="3"/>
  <c r="E1270" i="3"/>
  <c r="B1271" i="3"/>
  <c r="C1271" i="3"/>
  <c r="D1271" i="3"/>
  <c r="E1271" i="3"/>
  <c r="B1272" i="3"/>
  <c r="C1272" i="3"/>
  <c r="D1272" i="3"/>
  <c r="E1272" i="3"/>
  <c r="B1273" i="3"/>
  <c r="C1273" i="3"/>
  <c r="D1273" i="3"/>
  <c r="E1273" i="3"/>
  <c r="B1274" i="3"/>
  <c r="C1274" i="3"/>
  <c r="D1274" i="3"/>
  <c r="E1274" i="3"/>
  <c r="B1275" i="3"/>
  <c r="C1275" i="3"/>
  <c r="D1275" i="3"/>
  <c r="E1275" i="3"/>
  <c r="B1276" i="3"/>
  <c r="C1276" i="3"/>
  <c r="D1276" i="3"/>
  <c r="E1276" i="3"/>
  <c r="B1277" i="3"/>
  <c r="C1277" i="3"/>
  <c r="D1277" i="3"/>
  <c r="E1277" i="3"/>
  <c r="B1278" i="3"/>
  <c r="C1278" i="3"/>
  <c r="D1278" i="3"/>
  <c r="E1278" i="3"/>
  <c r="B1279" i="3"/>
  <c r="C1279" i="3"/>
  <c r="D1279" i="3"/>
  <c r="E1279" i="3"/>
  <c r="B1280" i="3"/>
  <c r="C1280" i="3"/>
  <c r="D1280" i="3"/>
  <c r="E1280" i="3"/>
  <c r="B1281" i="3"/>
  <c r="C1281" i="3"/>
  <c r="D1281" i="3"/>
  <c r="E1281" i="3"/>
  <c r="B1282" i="3"/>
  <c r="C1282" i="3"/>
  <c r="D1282" i="3"/>
  <c r="E1282" i="3"/>
  <c r="B1283" i="3"/>
  <c r="C1283" i="3"/>
  <c r="D1283" i="3"/>
  <c r="E1283" i="3"/>
  <c r="B1284" i="3"/>
  <c r="C1284" i="3"/>
  <c r="D1284" i="3"/>
  <c r="E1284" i="3"/>
  <c r="B1285" i="3"/>
  <c r="C1285" i="3"/>
  <c r="D1285" i="3"/>
  <c r="E1285" i="3"/>
  <c r="B1286" i="3"/>
  <c r="C1286" i="3"/>
  <c r="D1286" i="3"/>
  <c r="E1286" i="3"/>
  <c r="B1287" i="3"/>
  <c r="C1287" i="3"/>
  <c r="D1287" i="3"/>
  <c r="E1287" i="3"/>
  <c r="B1288" i="3"/>
  <c r="C1288" i="3"/>
  <c r="D1288" i="3"/>
  <c r="E1288" i="3"/>
  <c r="B1289" i="3"/>
  <c r="C1289" i="3"/>
  <c r="D1289" i="3"/>
  <c r="E1289" i="3"/>
  <c r="B1290" i="3"/>
  <c r="C1290" i="3"/>
  <c r="D1290" i="3"/>
  <c r="E1290" i="3"/>
  <c r="B1291" i="3"/>
  <c r="C1291" i="3"/>
  <c r="D1291" i="3"/>
  <c r="E1291" i="3"/>
  <c r="B1292" i="3"/>
  <c r="C1292" i="3"/>
  <c r="D1292" i="3"/>
  <c r="E1292" i="3"/>
  <c r="B1293" i="3"/>
  <c r="C1293" i="3"/>
  <c r="D1293" i="3"/>
  <c r="E1293" i="3"/>
  <c r="B1294" i="3"/>
  <c r="C1294" i="3"/>
  <c r="D1294" i="3"/>
  <c r="E1294" i="3"/>
  <c r="B1295" i="3"/>
  <c r="C1295" i="3"/>
  <c r="D1295" i="3"/>
  <c r="E1295" i="3"/>
  <c r="B1296" i="3"/>
  <c r="C1296" i="3"/>
  <c r="D1296" i="3"/>
  <c r="E1296" i="3"/>
  <c r="B1297" i="3"/>
  <c r="C1297" i="3"/>
  <c r="D1297" i="3"/>
  <c r="E1297" i="3"/>
  <c r="B1298" i="3"/>
  <c r="C1298" i="3"/>
  <c r="D1298" i="3"/>
  <c r="E1298" i="3"/>
  <c r="B1299" i="3"/>
  <c r="C1299" i="3"/>
  <c r="D1299" i="3"/>
  <c r="E1299" i="3"/>
  <c r="B1300" i="3"/>
  <c r="C1300" i="3"/>
  <c r="D1300" i="3"/>
  <c r="E1300" i="3"/>
  <c r="B1301" i="3"/>
  <c r="C1301" i="3"/>
  <c r="D1301" i="3"/>
  <c r="E1301" i="3"/>
  <c r="B1302" i="3"/>
  <c r="C1302" i="3"/>
  <c r="D1302" i="3"/>
  <c r="E1302" i="3"/>
  <c r="B1303" i="3"/>
  <c r="C1303" i="3"/>
  <c r="D1303" i="3"/>
  <c r="E1303" i="3"/>
  <c r="B1304" i="3"/>
  <c r="C1304" i="3"/>
  <c r="D1304" i="3"/>
  <c r="E1304" i="3"/>
  <c r="B1305" i="3"/>
  <c r="C1305" i="3"/>
  <c r="D1305" i="3"/>
  <c r="E1305" i="3"/>
  <c r="B1306" i="3"/>
  <c r="C1306" i="3"/>
  <c r="D1306" i="3"/>
  <c r="E1306" i="3"/>
  <c r="B1307" i="3"/>
  <c r="C1307" i="3"/>
  <c r="D1307" i="3"/>
  <c r="E1307" i="3"/>
  <c r="B1308" i="3"/>
  <c r="C1308" i="3"/>
  <c r="D1308" i="3"/>
  <c r="E1308" i="3"/>
  <c r="B1309" i="3"/>
  <c r="C1309" i="3"/>
  <c r="D1309" i="3"/>
  <c r="E1309" i="3"/>
  <c r="B1310" i="3"/>
  <c r="C1310" i="3"/>
  <c r="D1310" i="3"/>
  <c r="E1310" i="3"/>
  <c r="B1311" i="3"/>
  <c r="C1311" i="3"/>
  <c r="D1311" i="3"/>
  <c r="E1311" i="3"/>
  <c r="B1312" i="3"/>
  <c r="C1312" i="3"/>
  <c r="D1312" i="3"/>
  <c r="E1312" i="3"/>
  <c r="B1313" i="3"/>
  <c r="C1313" i="3"/>
  <c r="D1313" i="3"/>
  <c r="E1313" i="3"/>
  <c r="B1314" i="3"/>
  <c r="C1314" i="3"/>
  <c r="D1314" i="3"/>
  <c r="E1314" i="3"/>
  <c r="B1315" i="3"/>
  <c r="C1315" i="3"/>
  <c r="D1315" i="3"/>
  <c r="E1315" i="3"/>
  <c r="B1316" i="3"/>
  <c r="C1316" i="3"/>
  <c r="D1316" i="3"/>
  <c r="E1316" i="3"/>
  <c r="B1317" i="3"/>
  <c r="C1317" i="3"/>
  <c r="D1317" i="3"/>
  <c r="E1317" i="3"/>
  <c r="B1318" i="3"/>
  <c r="C1318" i="3"/>
  <c r="D1318" i="3"/>
  <c r="E1318" i="3"/>
  <c r="B1319" i="3"/>
  <c r="C1319" i="3"/>
  <c r="D1319" i="3"/>
  <c r="E1319" i="3"/>
  <c r="B1320" i="3"/>
  <c r="C1320" i="3"/>
  <c r="D1320" i="3"/>
  <c r="E1320" i="3"/>
  <c r="B1321" i="3"/>
  <c r="C1321" i="3"/>
  <c r="D1321" i="3"/>
  <c r="E1321" i="3"/>
  <c r="B1322" i="3"/>
  <c r="C1322" i="3"/>
  <c r="D1322" i="3"/>
  <c r="E1322" i="3"/>
  <c r="B1323" i="3"/>
  <c r="C1323" i="3"/>
  <c r="D1323" i="3"/>
  <c r="E1323" i="3"/>
  <c r="B1324" i="3"/>
  <c r="C1324" i="3"/>
  <c r="D1324" i="3"/>
  <c r="E1324" i="3"/>
  <c r="E564" i="3"/>
  <c r="E565" i="3"/>
  <c r="G565" i="3" s="1"/>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C564" i="3"/>
  <c r="C565" i="3"/>
  <c r="C566" i="3"/>
  <c r="C567" i="3"/>
  <c r="C568" i="3"/>
  <c r="C569" i="3"/>
  <c r="C570" i="3"/>
  <c r="C571" i="3"/>
  <c r="C572" i="3"/>
  <c r="C573" i="3"/>
  <c r="C574" i="3"/>
  <c r="C575" i="3"/>
  <c r="C576" i="3"/>
  <c r="C577" i="3"/>
  <c r="C578" i="3"/>
  <c r="C579" i="3"/>
  <c r="C580" i="3"/>
  <c r="C581" i="3"/>
  <c r="C582" i="3"/>
  <c r="C583" i="3"/>
  <c r="C584" i="3"/>
  <c r="C585" i="3"/>
  <c r="C586" i="3"/>
  <c r="C587" i="3"/>
  <c r="C588" i="3"/>
  <c r="C589" i="3"/>
  <c r="C590" i="3"/>
  <c r="C591" i="3"/>
  <c r="C592" i="3"/>
  <c r="C593" i="3"/>
  <c r="C594" i="3"/>
  <c r="C595" i="3"/>
  <c r="C596" i="3"/>
  <c r="C597" i="3"/>
  <c r="C598" i="3"/>
  <c r="C599" i="3"/>
  <c r="C600" i="3"/>
  <c r="C601" i="3"/>
  <c r="C602" i="3"/>
  <c r="C603" i="3"/>
  <c r="C604" i="3"/>
  <c r="C605" i="3"/>
  <c r="C606" i="3"/>
  <c r="C607" i="3"/>
  <c r="C608" i="3"/>
  <c r="C609" i="3"/>
  <c r="C610" i="3"/>
  <c r="C611" i="3"/>
  <c r="C612" i="3"/>
  <c r="C613" i="3"/>
  <c r="C614" i="3"/>
  <c r="C615" i="3"/>
  <c r="C616" i="3"/>
  <c r="C617" i="3"/>
  <c r="C618" i="3"/>
  <c r="C619" i="3"/>
  <c r="C620" i="3"/>
  <c r="C621" i="3"/>
  <c r="C622" i="3"/>
  <c r="C623" i="3"/>
  <c r="C624" i="3"/>
  <c r="C625" i="3"/>
  <c r="C626" i="3"/>
  <c r="C627" i="3"/>
  <c r="C628" i="3"/>
  <c r="C629" i="3"/>
  <c r="C630" i="3"/>
  <c r="B572" i="3"/>
  <c r="B573" i="3"/>
  <c r="B574" i="3"/>
  <c r="B575" i="3"/>
  <c r="B576" i="3"/>
  <c r="B577" i="3"/>
  <c r="B578" i="3"/>
  <c r="B579" i="3"/>
  <c r="B580" i="3"/>
  <c r="B581" i="3"/>
  <c r="B582" i="3"/>
  <c r="B583" i="3"/>
  <c r="B584" i="3"/>
  <c r="B585" i="3"/>
  <c r="B586" i="3"/>
  <c r="B587" i="3"/>
  <c r="B588" i="3"/>
  <c r="B589" i="3"/>
  <c r="B590" i="3"/>
  <c r="B591" i="3"/>
  <c r="B592" i="3"/>
  <c r="B593" i="3"/>
  <c r="B594" i="3"/>
  <c r="B595" i="3"/>
  <c r="B596" i="3"/>
  <c r="B597" i="3"/>
  <c r="B598" i="3"/>
  <c r="B599" i="3"/>
  <c r="B600" i="3"/>
  <c r="B601" i="3"/>
  <c r="B602" i="3"/>
  <c r="B603" i="3"/>
  <c r="B604" i="3"/>
  <c r="B605" i="3"/>
  <c r="B606" i="3"/>
  <c r="B607" i="3"/>
  <c r="B608" i="3"/>
  <c r="B609" i="3"/>
  <c r="B610" i="3"/>
  <c r="B611" i="3"/>
  <c r="B612" i="3"/>
  <c r="B613" i="3"/>
  <c r="B614" i="3"/>
  <c r="B615" i="3"/>
  <c r="B616" i="3"/>
  <c r="B617" i="3"/>
  <c r="B618" i="3"/>
  <c r="B619" i="3"/>
  <c r="B620" i="3"/>
  <c r="B621" i="3"/>
  <c r="B622" i="3"/>
  <c r="B623" i="3"/>
  <c r="B624" i="3"/>
  <c r="B625" i="3"/>
  <c r="B626" i="3"/>
  <c r="B627" i="3"/>
  <c r="B628" i="3"/>
  <c r="B629" i="3"/>
  <c r="B630" i="3"/>
  <c r="B564" i="3"/>
  <c r="B565" i="3"/>
  <c r="B566" i="3"/>
  <c r="B567" i="3"/>
  <c r="B568" i="3"/>
  <c r="B569" i="3"/>
  <c r="B570" i="3"/>
  <c r="B571" i="3"/>
  <c r="Z659" i="1"/>
  <c r="AB659" i="1" s="1"/>
  <c r="G611" i="3" l="1"/>
  <c r="G603" i="3"/>
  <c r="G608" i="3"/>
  <c r="G600" i="3"/>
  <c r="G568" i="3"/>
  <c r="G626" i="3"/>
  <c r="G586" i="3"/>
  <c r="G618" i="3"/>
  <c r="G602" i="3"/>
  <c r="G625" i="3"/>
  <c r="G578" i="3"/>
  <c r="G564" i="3"/>
  <c r="G599" i="3"/>
  <c r="G621" i="3"/>
  <c r="G582" i="3"/>
  <c r="G574" i="3"/>
  <c r="G566" i="3"/>
  <c r="G567" i="3"/>
  <c r="G629" i="3"/>
  <c r="G613" i="3"/>
  <c r="G622" i="3"/>
  <c r="G628" i="3"/>
  <c r="G624" i="3"/>
  <c r="G605" i="3"/>
  <c r="G589" i="3"/>
  <c r="G585" i="3"/>
  <c r="G581" i="3"/>
  <c r="G577" i="3"/>
  <c r="G573" i="3"/>
  <c r="G571" i="3"/>
  <c r="G627" i="3"/>
  <c r="G623" i="3"/>
  <c r="G619" i="3"/>
  <c r="G615" i="3"/>
  <c r="G594" i="3"/>
  <c r="G597" i="3"/>
  <c r="G570" i="3"/>
  <c r="G630" i="3"/>
  <c r="G607" i="3"/>
  <c r="G569" i="3"/>
  <c r="G620" i="3"/>
  <c r="G610" i="3"/>
  <c r="G592" i="3"/>
  <c r="G588" i="3"/>
  <c r="G584" i="3"/>
  <c r="G576" i="3"/>
  <c r="G616" i="3"/>
  <c r="G612" i="3"/>
  <c r="G595" i="3"/>
  <c r="G591" i="3"/>
  <c r="G587" i="3"/>
  <c r="G583" i="3"/>
  <c r="G579" i="3"/>
  <c r="G575" i="3"/>
  <c r="G609" i="3"/>
  <c r="G606" i="3"/>
  <c r="G572" i="3"/>
  <c r="G596" i="3"/>
  <c r="G593" i="3"/>
  <c r="G590" i="3"/>
  <c r="G617" i="3"/>
  <c r="G614" i="3"/>
  <c r="G580" i="3"/>
  <c r="G604" i="3"/>
  <c r="G601" i="3"/>
  <c r="G598" i="3"/>
  <c r="Y618" i="1" l="1"/>
  <c r="Y613" i="1"/>
  <c r="Y610" i="1"/>
  <c r="Y609" i="1"/>
  <c r="Y608" i="1"/>
  <c r="Y605" i="1"/>
  <c r="Y604" i="1"/>
  <c r="Y603" i="1"/>
  <c r="Y601" i="1"/>
  <c r="Y600" i="1"/>
  <c r="Y599" i="1"/>
  <c r="Y598" i="1"/>
  <c r="Y594" i="1"/>
  <c r="Y592" i="1"/>
  <c r="Y591" i="1"/>
  <c r="Y590" i="1"/>
  <c r="Y589" i="1"/>
  <c r="Y587" i="1"/>
  <c r="Y586" i="1"/>
  <c r="Y585" i="1"/>
  <c r="Y583" i="1"/>
  <c r="Y582" i="1"/>
  <c r="Y581" i="1"/>
  <c r="Y580" i="1"/>
  <c r="Y579" i="1"/>
  <c r="Y577" i="1"/>
  <c r="Y566" i="1"/>
  <c r="Y565" i="1"/>
  <c r="Y564" i="1"/>
  <c r="Y563" i="1"/>
  <c r="Y562" i="1"/>
  <c r="Y561" i="1"/>
  <c r="Y560" i="1"/>
  <c r="Y559" i="1"/>
  <c r="Y558" i="1"/>
  <c r="Y557" i="1"/>
  <c r="Y556" i="1"/>
  <c r="Y555" i="1"/>
  <c r="Y554" i="1"/>
  <c r="Y553" i="1"/>
  <c r="Y552" i="1"/>
  <c r="Y551" i="1"/>
  <c r="Y550" i="1"/>
  <c r="Y549" i="1"/>
  <c r="Y548" i="1"/>
  <c r="Y547" i="1"/>
  <c r="Y546" i="1"/>
  <c r="Y545" i="1"/>
  <c r="Y544" i="1"/>
  <c r="Y543" i="1"/>
  <c r="Y542" i="1"/>
  <c r="Y541" i="1"/>
  <c r="Y540" i="1"/>
  <c r="Y539" i="1"/>
  <c r="Y538" i="1"/>
  <c r="Y537" i="1"/>
  <c r="Y536" i="1"/>
  <c r="Y535" i="1"/>
  <c r="Y534" i="1"/>
  <c r="Y533" i="1"/>
  <c r="Y532" i="1"/>
  <c r="Y531" i="1"/>
  <c r="Y530" i="1"/>
  <c r="Y529" i="1"/>
  <c r="Y528" i="1"/>
  <c r="Y527" i="1"/>
  <c r="Y526" i="1"/>
  <c r="Y525" i="1"/>
  <c r="Y524" i="1"/>
  <c r="Y523" i="1"/>
  <c r="Y522" i="1"/>
  <c r="Y521" i="1"/>
  <c r="Y520" i="1"/>
  <c r="Y519" i="1"/>
  <c r="Y518" i="1"/>
  <c r="Y517" i="1"/>
  <c r="Y516" i="1"/>
  <c r="Y515" i="1"/>
  <c r="Y514" i="1"/>
  <c r="Y513" i="1"/>
  <c r="Y512" i="1"/>
  <c r="Y511" i="1"/>
  <c r="Y510" i="1"/>
  <c r="Y509" i="1"/>
  <c r="Y508" i="1"/>
  <c r="Y507" i="1"/>
  <c r="Y506" i="1"/>
  <c r="Y505" i="1"/>
  <c r="Y504" i="1"/>
  <c r="Y503" i="1"/>
  <c r="Y502" i="1"/>
  <c r="Y501" i="1"/>
  <c r="Y500" i="1"/>
  <c r="Y499" i="1"/>
  <c r="Y498" i="1"/>
  <c r="Y497" i="1"/>
  <c r="Y496" i="1"/>
  <c r="Y495" i="1"/>
  <c r="Y494" i="1"/>
  <c r="Y493" i="1"/>
  <c r="Y492" i="1"/>
  <c r="Y491" i="1"/>
  <c r="Y490" i="1"/>
  <c r="Y489" i="1"/>
  <c r="Y488" i="1"/>
  <c r="Y487" i="1"/>
  <c r="Y486" i="1"/>
  <c r="Y485" i="1"/>
  <c r="Y484" i="1"/>
  <c r="Y483" i="1"/>
  <c r="Y482" i="1"/>
  <c r="Y481" i="1"/>
  <c r="Y480" i="1"/>
  <c r="Y479" i="1"/>
  <c r="Y478" i="1"/>
  <c r="Y477" i="1"/>
  <c r="Y476" i="1"/>
  <c r="Y475" i="1"/>
  <c r="Y474" i="1"/>
  <c r="Y473" i="1"/>
  <c r="Y472" i="1"/>
  <c r="Y471" i="1"/>
  <c r="Y470" i="1"/>
  <c r="Y469" i="1"/>
  <c r="Y468" i="1"/>
  <c r="Y467" i="1"/>
  <c r="Y466" i="1"/>
  <c r="Y465" i="1"/>
  <c r="Y464" i="1"/>
  <c r="Y463" i="1"/>
  <c r="Y462" i="1"/>
  <c r="Y461" i="1"/>
  <c r="Y460" i="1"/>
  <c r="Y459" i="1"/>
  <c r="Y458" i="1"/>
  <c r="Y457" i="1"/>
  <c r="Y456" i="1"/>
  <c r="Y455" i="1"/>
  <c r="Y454" i="1"/>
  <c r="Y453" i="1"/>
  <c r="Y452" i="1"/>
  <c r="Y451" i="1"/>
  <c r="Y450" i="1"/>
  <c r="Y449" i="1"/>
  <c r="Y448" i="1"/>
  <c r="Y447" i="1"/>
  <c r="Y446" i="1"/>
  <c r="Y445" i="1"/>
  <c r="Y444" i="1"/>
  <c r="Y443" i="1"/>
  <c r="Y442" i="1"/>
  <c r="Y441" i="1"/>
  <c r="Y440" i="1"/>
  <c r="Y439" i="1"/>
  <c r="Y438" i="1"/>
  <c r="Y437" i="1"/>
  <c r="Y436" i="1"/>
  <c r="Y435" i="1"/>
  <c r="Y434" i="1"/>
  <c r="Y433" i="1"/>
  <c r="Y432" i="1"/>
  <c r="Y431" i="1"/>
  <c r="Y430" i="1"/>
  <c r="Y429" i="1"/>
  <c r="Y428" i="1"/>
  <c r="Y427" i="1"/>
  <c r="Y426" i="1"/>
  <c r="Y425" i="1"/>
  <c r="Y424" i="1"/>
  <c r="Y423" i="1"/>
  <c r="Y422" i="1"/>
  <c r="Y421" i="1"/>
  <c r="Y420" i="1"/>
  <c r="Y419" i="1"/>
  <c r="Y418" i="1"/>
  <c r="Y417" i="1"/>
  <c r="Y416" i="1"/>
  <c r="Y415" i="1"/>
  <c r="Y414" i="1"/>
  <c r="Y413" i="1"/>
  <c r="Y412" i="1"/>
  <c r="Y411" i="1"/>
  <c r="Y410" i="1"/>
  <c r="Y409" i="1"/>
  <c r="Y408" i="1"/>
  <c r="Y407" i="1"/>
  <c r="Y406" i="1"/>
  <c r="Y405" i="1"/>
  <c r="Y404" i="1"/>
  <c r="Y403" i="1"/>
  <c r="Y402" i="1"/>
  <c r="Y401" i="1"/>
  <c r="Y400" i="1"/>
  <c r="Y399" i="1"/>
  <c r="Y398" i="1"/>
  <c r="Y397" i="1"/>
  <c r="Y396" i="1"/>
  <c r="Y395" i="1"/>
  <c r="Y394" i="1"/>
  <c r="Y393" i="1"/>
  <c r="Y392" i="1"/>
  <c r="Y391" i="1"/>
  <c r="Y390" i="1"/>
  <c r="Y389" i="1"/>
  <c r="Y388" i="1"/>
  <c r="Y387" i="1"/>
  <c r="Y386" i="1"/>
  <c r="Y385" i="1"/>
  <c r="Y384" i="1"/>
  <c r="Y383" i="1"/>
  <c r="Y382" i="1"/>
  <c r="Y381" i="1"/>
  <c r="Y380" i="1"/>
  <c r="Y379" i="1"/>
  <c r="Y378" i="1"/>
  <c r="Y377" i="1"/>
  <c r="Y376" i="1"/>
  <c r="Y375" i="1"/>
  <c r="Y374" i="1"/>
  <c r="Y373" i="1"/>
  <c r="Y372" i="1"/>
  <c r="Y371" i="1"/>
  <c r="Y370" i="1"/>
  <c r="Y369" i="1"/>
  <c r="Y368" i="1"/>
  <c r="Y367" i="1"/>
  <c r="Y366" i="1"/>
  <c r="Y365" i="1"/>
  <c r="Y364" i="1"/>
  <c r="Y363" i="1"/>
  <c r="Y362" i="1"/>
  <c r="Y361" i="1"/>
  <c r="Y360" i="1"/>
  <c r="Y359" i="1"/>
  <c r="Y358" i="1"/>
  <c r="Y357" i="1"/>
  <c r="Y356" i="1"/>
  <c r="Y355" i="1"/>
  <c r="Y354" i="1"/>
  <c r="Y353" i="1"/>
  <c r="Y352" i="1"/>
  <c r="Y351" i="1"/>
  <c r="Y350" i="1"/>
  <c r="Y349" i="1"/>
  <c r="Y348" i="1"/>
  <c r="Y347" i="1"/>
  <c r="Y346" i="1"/>
  <c r="Y345" i="1"/>
  <c r="Y344" i="1"/>
  <c r="Y343" i="1"/>
  <c r="Y342" i="1"/>
  <c r="Y341" i="1"/>
  <c r="Y340" i="1"/>
  <c r="Y339" i="1"/>
  <c r="Y338" i="1"/>
  <c r="Y337" i="1"/>
  <c r="Y336" i="1"/>
  <c r="Y335" i="1"/>
  <c r="Y334" i="1"/>
  <c r="Y333" i="1"/>
  <c r="Y332" i="1"/>
  <c r="Y331" i="1"/>
  <c r="Y330" i="1"/>
  <c r="Y329" i="1"/>
  <c r="Y328" i="1"/>
  <c r="Y327" i="1"/>
  <c r="Y326" i="1"/>
  <c r="Y325" i="1"/>
  <c r="Y324" i="1"/>
  <c r="Y323" i="1"/>
  <c r="Y322" i="1"/>
  <c r="Y321" i="1"/>
  <c r="Y320" i="1"/>
  <c r="Y319" i="1"/>
  <c r="Y318" i="1"/>
  <c r="Y317" i="1"/>
  <c r="Y316" i="1"/>
  <c r="Y315" i="1"/>
  <c r="Y314" i="1"/>
  <c r="Y313" i="1"/>
  <c r="Y312" i="1"/>
  <c r="Y311" i="1"/>
  <c r="Y310" i="1"/>
  <c r="Y309" i="1"/>
  <c r="Y308" i="1"/>
  <c r="Y307" i="1"/>
  <c r="Y306" i="1"/>
  <c r="Y305" i="1"/>
  <c r="Y304" i="1"/>
  <c r="Y303" i="1"/>
  <c r="Y302" i="1"/>
  <c r="Y301" i="1"/>
  <c r="Y300" i="1"/>
  <c r="Y299" i="1"/>
  <c r="Y298" i="1"/>
  <c r="Y297" i="1"/>
  <c r="Y296" i="1"/>
  <c r="Y295" i="1"/>
  <c r="Y294" i="1"/>
  <c r="Y293" i="1"/>
  <c r="Y292" i="1"/>
  <c r="Y291" i="1"/>
  <c r="Y290" i="1"/>
  <c r="Y289" i="1"/>
  <c r="Y288" i="1"/>
  <c r="Y287" i="1"/>
  <c r="Y286" i="1"/>
  <c r="Y285" i="1"/>
  <c r="Y284" i="1"/>
  <c r="Y283" i="1"/>
  <c r="Y282" i="1"/>
  <c r="Y281" i="1"/>
  <c r="Y280" i="1"/>
  <c r="Y279" i="1"/>
  <c r="Y278" i="1"/>
  <c r="Y277" i="1"/>
  <c r="Y276" i="1"/>
  <c r="Y275" i="1"/>
  <c r="Y274" i="1"/>
  <c r="Y273" i="1"/>
  <c r="Y272" i="1"/>
  <c r="Y271" i="1"/>
  <c r="Y270" i="1"/>
  <c r="Y269" i="1"/>
  <c r="Y268" i="1"/>
  <c r="Y267" i="1"/>
  <c r="Y266" i="1"/>
  <c r="Y265" i="1"/>
  <c r="Y264" i="1"/>
  <c r="Y263" i="1"/>
  <c r="Y262" i="1"/>
  <c r="Y261" i="1"/>
  <c r="Y260" i="1"/>
  <c r="Y259" i="1"/>
  <c r="Y258" i="1"/>
  <c r="Y257" i="1"/>
  <c r="Y256" i="1"/>
  <c r="Y255" i="1"/>
  <c r="Y254" i="1"/>
  <c r="Y253" i="1"/>
  <c r="Y252" i="1"/>
  <c r="Y251" i="1"/>
  <c r="Y250" i="1"/>
  <c r="Y249" i="1"/>
  <c r="Y248" i="1"/>
  <c r="Y247" i="1"/>
  <c r="Y246" i="1"/>
  <c r="Y245" i="1"/>
  <c r="Y244" i="1"/>
  <c r="Y243" i="1"/>
  <c r="Y242" i="1"/>
  <c r="Y241" i="1"/>
  <c r="Y240" i="1"/>
  <c r="Y239" i="1"/>
  <c r="Y238" i="1"/>
  <c r="Y237" i="1"/>
  <c r="Y236" i="1"/>
  <c r="Y235" i="1"/>
  <c r="Y234" i="1"/>
  <c r="Y233" i="1"/>
  <c r="Y232" i="1"/>
  <c r="Y231" i="1"/>
  <c r="Y230" i="1"/>
  <c r="Y229" i="1"/>
  <c r="Y228" i="1"/>
  <c r="Y227" i="1"/>
  <c r="Y226" i="1"/>
  <c r="Y225" i="1"/>
  <c r="Y224" i="1"/>
  <c r="Y223" i="1"/>
  <c r="Y222" i="1"/>
  <c r="Y221" i="1"/>
  <c r="Y220" i="1"/>
  <c r="Y219" i="1"/>
  <c r="Y218" i="1"/>
  <c r="Y217" i="1"/>
  <c r="Y216" i="1"/>
  <c r="Y215" i="1"/>
  <c r="Y214" i="1"/>
  <c r="Y213" i="1"/>
  <c r="Y212" i="1"/>
  <c r="Y211" i="1"/>
  <c r="Y210" i="1"/>
  <c r="Y209" i="1"/>
  <c r="Y208" i="1"/>
  <c r="Y207" i="1"/>
  <c r="Y206" i="1"/>
  <c r="Y205" i="1"/>
  <c r="Y204" i="1"/>
  <c r="Y203" i="1"/>
  <c r="Y202" i="1"/>
  <c r="Y201" i="1"/>
  <c r="Y200" i="1"/>
  <c r="Y199" i="1"/>
  <c r="Y198" i="1"/>
  <c r="Y197" i="1"/>
  <c r="Y196" i="1"/>
  <c r="Y195" i="1"/>
  <c r="Y194" i="1"/>
  <c r="Y193" i="1"/>
  <c r="Y192" i="1"/>
  <c r="Y191" i="1"/>
  <c r="Y190" i="1"/>
  <c r="Y189" i="1"/>
  <c r="Y188" i="1"/>
  <c r="Y187" i="1"/>
  <c r="Y186" i="1"/>
  <c r="Y185" i="1"/>
  <c r="Y184" i="1"/>
  <c r="Y183" i="1"/>
  <c r="Y182" i="1"/>
  <c r="Y181" i="1"/>
  <c r="Y180" i="1"/>
  <c r="Y179" i="1"/>
  <c r="Y178" i="1"/>
  <c r="Y177" i="1"/>
  <c r="Y176" i="1"/>
  <c r="Y175" i="1"/>
  <c r="Y174" i="1"/>
  <c r="Y173" i="1"/>
  <c r="Y172" i="1"/>
  <c r="Y171" i="1"/>
  <c r="Y170" i="1"/>
  <c r="Y169" i="1"/>
  <c r="Y168" i="1"/>
  <c r="Y167" i="1"/>
  <c r="Y166" i="1"/>
  <c r="Y165" i="1"/>
  <c r="Y164" i="1"/>
  <c r="Y163" i="1"/>
  <c r="Y162" i="1"/>
  <c r="Y161" i="1"/>
  <c r="Y160" i="1"/>
  <c r="Y159" i="1"/>
  <c r="Y158" i="1"/>
  <c r="Y157" i="1"/>
  <c r="Y156" i="1"/>
  <c r="Y155" i="1"/>
  <c r="Y154" i="1"/>
  <c r="Y153" i="1"/>
  <c r="Y152" i="1"/>
  <c r="Y151" i="1"/>
  <c r="Y150" i="1"/>
  <c r="Y149" i="1"/>
  <c r="Y148" i="1"/>
  <c r="Y147" i="1"/>
  <c r="Y146" i="1"/>
  <c r="Y145" i="1"/>
  <c r="Y144" i="1"/>
  <c r="Y143" i="1"/>
  <c r="Y142" i="1"/>
  <c r="Y141" i="1"/>
  <c r="Y140" i="1"/>
  <c r="Y139" i="1"/>
  <c r="Y138" i="1"/>
  <c r="Y137" i="1"/>
  <c r="Y136" i="1"/>
  <c r="Y135" i="1"/>
  <c r="Y134" i="1"/>
  <c r="Y133" i="1"/>
  <c r="Y132" i="1"/>
  <c r="Y131" i="1"/>
  <c r="Y130" i="1"/>
  <c r="Y129" i="1"/>
  <c r="Y128" i="1"/>
  <c r="Y127" i="1"/>
  <c r="Y126" i="1"/>
  <c r="Y125" i="1"/>
  <c r="Y124" i="1"/>
  <c r="Y123" i="1"/>
  <c r="Y122" i="1"/>
  <c r="Y121" i="1"/>
  <c r="Y120" i="1"/>
  <c r="Y119" i="1"/>
  <c r="Y118" i="1"/>
  <c r="Y117" i="1"/>
  <c r="Y116" i="1"/>
  <c r="Y115" i="1"/>
  <c r="Y114" i="1"/>
  <c r="Y113" i="1"/>
  <c r="Y112" i="1"/>
  <c r="Y111" i="1"/>
  <c r="Y110" i="1"/>
  <c r="Y109" i="1"/>
  <c r="Y108" i="1"/>
  <c r="Y107" i="1"/>
  <c r="Y106" i="1"/>
  <c r="Y105" i="1"/>
  <c r="Y104" i="1"/>
  <c r="Y103" i="1"/>
  <c r="Y102" i="1"/>
  <c r="Y101" i="1"/>
  <c r="Y100" i="1"/>
  <c r="Y99" i="1"/>
  <c r="Y98" i="1"/>
  <c r="Y97" i="1"/>
  <c r="Y96" i="1"/>
  <c r="Y95" i="1"/>
  <c r="Y94" i="1"/>
  <c r="Y93" i="1"/>
  <c r="Y92" i="1"/>
  <c r="Y91" i="1"/>
  <c r="Y90" i="1"/>
  <c r="Y89" i="1"/>
  <c r="Y88" i="1"/>
  <c r="Y87" i="1"/>
  <c r="Y86" i="1"/>
  <c r="Y85" i="1"/>
  <c r="Y84" i="1"/>
  <c r="Y83" i="1"/>
  <c r="Y82" i="1"/>
  <c r="Y81" i="1"/>
  <c r="Y80" i="1"/>
  <c r="Y79" i="1"/>
  <c r="Y78" i="1"/>
  <c r="Y77" i="1"/>
  <c r="Y76" i="1"/>
  <c r="Y75" i="1"/>
  <c r="Y74" i="1"/>
  <c r="Y73" i="1"/>
  <c r="Y72" i="1"/>
  <c r="Y71" i="1"/>
  <c r="Y70" i="1"/>
  <c r="Y69" i="1"/>
  <c r="Y68" i="1"/>
  <c r="Y67" i="1"/>
  <c r="Y66" i="1"/>
  <c r="Y65" i="1"/>
  <c r="Y64" i="1"/>
  <c r="Y63" i="1"/>
  <c r="Y62" i="1"/>
  <c r="Y61" i="1"/>
  <c r="Y60" i="1"/>
  <c r="Y59" i="1"/>
  <c r="Y58" i="1"/>
  <c r="Y57" i="1"/>
  <c r="Y56" i="1"/>
  <c r="Y55" i="1"/>
  <c r="Y54" i="1"/>
  <c r="Y53" i="1"/>
  <c r="Y52" i="1"/>
  <c r="Y51" i="1"/>
  <c r="Y50" i="1"/>
  <c r="Y49" i="1"/>
  <c r="Y48" i="1"/>
  <c r="Y47" i="1"/>
  <c r="Y46" i="1"/>
  <c r="Y45" i="1"/>
  <c r="Y44" i="1"/>
  <c r="Y43" i="1"/>
  <c r="Y42" i="1"/>
  <c r="Y41" i="1"/>
  <c r="Y40" i="1"/>
  <c r="Y39" i="1"/>
  <c r="Y38" i="1"/>
  <c r="Y37" i="1"/>
  <c r="Y36" i="1"/>
  <c r="Y35" i="1"/>
  <c r="Y34" i="1"/>
  <c r="Y33" i="1"/>
  <c r="Y32" i="1"/>
  <c r="Y31" i="1"/>
  <c r="Y30" i="1"/>
  <c r="Y29" i="1"/>
  <c r="Y28" i="1"/>
  <c r="Y27" i="1"/>
  <c r="Y26" i="1"/>
  <c r="Y25" i="1"/>
  <c r="Y24" i="1"/>
  <c r="Y23" i="1"/>
  <c r="Y22" i="1"/>
  <c r="Z571" i="1"/>
  <c r="X653" i="1"/>
  <c r="X644" i="1"/>
  <c r="X643" i="1"/>
  <c r="X642" i="1"/>
  <c r="X641" i="1"/>
  <c r="X640" i="1"/>
  <c r="X639" i="1"/>
  <c r="X638" i="1"/>
  <c r="X637" i="1"/>
  <c r="X636" i="1"/>
  <c r="X633" i="1"/>
  <c r="X631" i="1"/>
  <c r="X630" i="1"/>
  <c r="X629" i="1"/>
  <c r="X628" i="1"/>
  <c r="X627" i="1"/>
  <c r="X625" i="1"/>
  <c r="X624" i="1"/>
  <c r="X623" i="1"/>
  <c r="X621" i="1"/>
  <c r="X620" i="1"/>
  <c r="X619" i="1"/>
  <c r="X618" i="1"/>
  <c r="X615" i="1"/>
  <c r="X614" i="1"/>
  <c r="X613" i="1"/>
  <c r="X611" i="1"/>
  <c r="X610" i="1"/>
  <c r="X609" i="1"/>
  <c r="X608" i="1"/>
  <c r="X604" i="1"/>
  <c r="X603" i="1"/>
  <c r="X601" i="1"/>
  <c r="X600" i="1"/>
  <c r="X599" i="1"/>
  <c r="X598" i="1"/>
  <c r="X594" i="1"/>
  <c r="X592" i="1"/>
  <c r="X591" i="1"/>
  <c r="X590" i="1"/>
  <c r="X589" i="1"/>
  <c r="X587" i="1"/>
  <c r="X586" i="1"/>
  <c r="X585" i="1"/>
  <c r="X583" i="1"/>
  <c r="X582" i="1"/>
  <c r="X581" i="1"/>
  <c r="X580" i="1"/>
  <c r="X579" i="1"/>
  <c r="X577" i="1"/>
  <c r="X566" i="1"/>
  <c r="X565" i="1"/>
  <c r="X564" i="1"/>
  <c r="X563" i="1"/>
  <c r="X562" i="1"/>
  <c r="X561" i="1"/>
  <c r="X560" i="1"/>
  <c r="X559" i="1"/>
  <c r="X558" i="1"/>
  <c r="X557" i="1"/>
  <c r="X556" i="1"/>
  <c r="X555" i="1"/>
  <c r="X554" i="1"/>
  <c r="X553" i="1"/>
  <c r="X552" i="1"/>
  <c r="X551" i="1"/>
  <c r="X550" i="1"/>
  <c r="X549" i="1"/>
  <c r="X548" i="1"/>
  <c r="X547" i="1"/>
  <c r="X546" i="1"/>
  <c r="X545" i="1"/>
  <c r="X544" i="1"/>
  <c r="X543" i="1"/>
  <c r="X542" i="1"/>
  <c r="X541" i="1"/>
  <c r="X540" i="1"/>
  <c r="X539" i="1"/>
  <c r="X538" i="1"/>
  <c r="X537" i="1"/>
  <c r="X536" i="1"/>
  <c r="X535" i="1"/>
  <c r="X534" i="1"/>
  <c r="X533" i="1"/>
  <c r="X532" i="1"/>
  <c r="X531" i="1"/>
  <c r="X530" i="1"/>
  <c r="X529" i="1"/>
  <c r="X528" i="1"/>
  <c r="X527" i="1"/>
  <c r="X526" i="1"/>
  <c r="X525" i="1"/>
  <c r="X524" i="1"/>
  <c r="X523" i="1"/>
  <c r="X522" i="1"/>
  <c r="X521" i="1"/>
  <c r="X520" i="1"/>
  <c r="X519" i="1"/>
  <c r="X518" i="1"/>
  <c r="X517" i="1"/>
  <c r="X516" i="1"/>
  <c r="X515" i="1"/>
  <c r="X514" i="1"/>
  <c r="X513" i="1"/>
  <c r="X512" i="1"/>
  <c r="X511" i="1"/>
  <c r="X510" i="1"/>
  <c r="X509" i="1"/>
  <c r="X508" i="1"/>
  <c r="X507" i="1"/>
  <c r="X506" i="1"/>
  <c r="X505" i="1"/>
  <c r="X504" i="1"/>
  <c r="X503" i="1"/>
  <c r="X502" i="1"/>
  <c r="X501" i="1"/>
  <c r="X500" i="1"/>
  <c r="X499" i="1"/>
  <c r="X498" i="1"/>
  <c r="X497" i="1"/>
  <c r="X496" i="1"/>
  <c r="X495" i="1"/>
  <c r="X494" i="1"/>
  <c r="X493" i="1"/>
  <c r="X492" i="1"/>
  <c r="X491" i="1"/>
  <c r="X490" i="1"/>
  <c r="X489" i="1"/>
  <c r="X488" i="1"/>
  <c r="X487" i="1"/>
  <c r="X486" i="1"/>
  <c r="X485" i="1"/>
  <c r="X484" i="1"/>
  <c r="X483" i="1"/>
  <c r="X482" i="1"/>
  <c r="X481" i="1"/>
  <c r="X480" i="1"/>
  <c r="X479" i="1"/>
  <c r="X478" i="1"/>
  <c r="X477" i="1"/>
  <c r="X476" i="1"/>
  <c r="X475" i="1"/>
  <c r="X474" i="1"/>
  <c r="X473" i="1"/>
  <c r="X472" i="1"/>
  <c r="X471" i="1"/>
  <c r="X470" i="1"/>
  <c r="X469" i="1"/>
  <c r="X468" i="1"/>
  <c r="X467" i="1"/>
  <c r="X466" i="1"/>
  <c r="X465" i="1"/>
  <c r="X464" i="1"/>
  <c r="X463" i="1"/>
  <c r="X462" i="1"/>
  <c r="X461" i="1"/>
  <c r="X460" i="1"/>
  <c r="X459" i="1"/>
  <c r="X458" i="1"/>
  <c r="X457" i="1"/>
  <c r="X456" i="1"/>
  <c r="X455" i="1"/>
  <c r="X454" i="1"/>
  <c r="X453" i="1"/>
  <c r="X452" i="1"/>
  <c r="X451" i="1"/>
  <c r="X450" i="1"/>
  <c r="X449" i="1"/>
  <c r="X448" i="1"/>
  <c r="X447" i="1"/>
  <c r="X446" i="1"/>
  <c r="X445" i="1"/>
  <c r="X444" i="1"/>
  <c r="X443" i="1"/>
  <c r="X442" i="1"/>
  <c r="X441" i="1"/>
  <c r="X440" i="1"/>
  <c r="X439" i="1"/>
  <c r="X438" i="1"/>
  <c r="X437" i="1"/>
  <c r="X436" i="1"/>
  <c r="X435" i="1"/>
  <c r="X434" i="1"/>
  <c r="X433" i="1"/>
  <c r="X432" i="1"/>
  <c r="X431" i="1"/>
  <c r="X430" i="1"/>
  <c r="X429" i="1"/>
  <c r="X428" i="1"/>
  <c r="X427" i="1"/>
  <c r="X426" i="1"/>
  <c r="X425" i="1"/>
  <c r="X424" i="1"/>
  <c r="X423" i="1"/>
  <c r="X422" i="1"/>
  <c r="X421" i="1"/>
  <c r="X420" i="1"/>
  <c r="X419" i="1"/>
  <c r="X418" i="1"/>
  <c r="X417" i="1"/>
  <c r="X416" i="1"/>
  <c r="X415" i="1"/>
  <c r="X414" i="1"/>
  <c r="X413" i="1"/>
  <c r="X412" i="1"/>
  <c r="X411" i="1"/>
  <c r="X410" i="1"/>
  <c r="X409" i="1"/>
  <c r="X408" i="1"/>
  <c r="X407" i="1"/>
  <c r="X406" i="1"/>
  <c r="X405" i="1"/>
  <c r="X404" i="1"/>
  <c r="X403" i="1"/>
  <c r="X402" i="1"/>
  <c r="X401" i="1"/>
  <c r="X400" i="1"/>
  <c r="X399" i="1"/>
  <c r="X398" i="1"/>
  <c r="X397" i="1"/>
  <c r="X396" i="1"/>
  <c r="X395" i="1"/>
  <c r="X394" i="1"/>
  <c r="X393" i="1"/>
  <c r="X392" i="1"/>
  <c r="X391" i="1"/>
  <c r="X390" i="1"/>
  <c r="X389" i="1"/>
  <c r="X388" i="1"/>
  <c r="X387" i="1"/>
  <c r="X386" i="1"/>
  <c r="X385" i="1"/>
  <c r="X384" i="1"/>
  <c r="X383" i="1"/>
  <c r="X382" i="1"/>
  <c r="X381" i="1"/>
  <c r="X380" i="1"/>
  <c r="X379" i="1"/>
  <c r="X378" i="1"/>
  <c r="X377" i="1"/>
  <c r="X376" i="1"/>
  <c r="X375" i="1"/>
  <c r="X374" i="1"/>
  <c r="X373" i="1"/>
  <c r="X372" i="1"/>
  <c r="X371" i="1"/>
  <c r="X370" i="1"/>
  <c r="X369" i="1"/>
  <c r="X368" i="1"/>
  <c r="X367" i="1"/>
  <c r="X366" i="1"/>
  <c r="X365" i="1"/>
  <c r="X364" i="1"/>
  <c r="X363" i="1"/>
  <c r="X362" i="1"/>
  <c r="X361" i="1"/>
  <c r="X360" i="1"/>
  <c r="X359" i="1"/>
  <c r="X358" i="1"/>
  <c r="X357" i="1"/>
  <c r="X356" i="1"/>
  <c r="X355" i="1"/>
  <c r="X354" i="1"/>
  <c r="X353" i="1"/>
  <c r="X352" i="1"/>
  <c r="X351" i="1"/>
  <c r="X350" i="1"/>
  <c r="X349" i="1"/>
  <c r="X348" i="1"/>
  <c r="X347" i="1"/>
  <c r="X346" i="1"/>
  <c r="X345" i="1"/>
  <c r="X344" i="1"/>
  <c r="X343" i="1"/>
  <c r="X342" i="1"/>
  <c r="X341" i="1"/>
  <c r="X340" i="1"/>
  <c r="X339" i="1"/>
  <c r="X338" i="1"/>
  <c r="X337" i="1"/>
  <c r="X336" i="1"/>
  <c r="X335" i="1"/>
  <c r="X334" i="1"/>
  <c r="X333" i="1"/>
  <c r="X332" i="1"/>
  <c r="X331" i="1"/>
  <c r="X330" i="1"/>
  <c r="X329" i="1"/>
  <c r="X328" i="1"/>
  <c r="X327" i="1"/>
  <c r="X326" i="1"/>
  <c r="X325" i="1"/>
  <c r="X324" i="1"/>
  <c r="X323" i="1"/>
  <c r="X322" i="1"/>
  <c r="X321" i="1"/>
  <c r="X320" i="1"/>
  <c r="X319" i="1"/>
  <c r="X318" i="1"/>
  <c r="X317" i="1"/>
  <c r="X316" i="1"/>
  <c r="X315" i="1"/>
  <c r="X314" i="1"/>
  <c r="X313" i="1"/>
  <c r="X312" i="1"/>
  <c r="X311" i="1"/>
  <c r="X310" i="1"/>
  <c r="X309" i="1"/>
  <c r="X308" i="1"/>
  <c r="X307" i="1"/>
  <c r="X306" i="1"/>
  <c r="X305" i="1"/>
  <c r="X304" i="1"/>
  <c r="X303" i="1"/>
  <c r="X302" i="1"/>
  <c r="X301" i="1"/>
  <c r="X300" i="1"/>
  <c r="X299" i="1"/>
  <c r="X298" i="1"/>
  <c r="X297" i="1"/>
  <c r="X296" i="1"/>
  <c r="X295" i="1"/>
  <c r="X294" i="1"/>
  <c r="X293" i="1"/>
  <c r="X292" i="1"/>
  <c r="X291" i="1"/>
  <c r="X290" i="1"/>
  <c r="X289" i="1"/>
  <c r="X288" i="1"/>
  <c r="X287" i="1"/>
  <c r="X286" i="1"/>
  <c r="X285" i="1"/>
  <c r="X284" i="1"/>
  <c r="X283" i="1"/>
  <c r="X282" i="1"/>
  <c r="X281" i="1"/>
  <c r="X280" i="1"/>
  <c r="X279" i="1"/>
  <c r="X278" i="1"/>
  <c r="X277" i="1"/>
  <c r="X276" i="1"/>
  <c r="X275" i="1"/>
  <c r="X274" i="1"/>
  <c r="X273" i="1"/>
  <c r="X272" i="1"/>
  <c r="X271" i="1"/>
  <c r="X270" i="1"/>
  <c r="X269" i="1"/>
  <c r="X268" i="1"/>
  <c r="X267" i="1"/>
  <c r="X266" i="1"/>
  <c r="X265" i="1"/>
  <c r="X264" i="1"/>
  <c r="X263" i="1"/>
  <c r="X262" i="1"/>
  <c r="X261" i="1"/>
  <c r="X260" i="1"/>
  <c r="X259" i="1"/>
  <c r="X258" i="1"/>
  <c r="X257" i="1"/>
  <c r="X256" i="1"/>
  <c r="X255" i="1"/>
  <c r="X254" i="1"/>
  <c r="X253" i="1"/>
  <c r="X252" i="1"/>
  <c r="X251" i="1"/>
  <c r="X250" i="1"/>
  <c r="X249" i="1"/>
  <c r="X248" i="1"/>
  <c r="X247" i="1"/>
  <c r="X246" i="1"/>
  <c r="X245" i="1"/>
  <c r="X244" i="1"/>
  <c r="X243" i="1"/>
  <c r="X242" i="1"/>
  <c r="X241" i="1"/>
  <c r="X240" i="1"/>
  <c r="X239" i="1"/>
  <c r="X238" i="1"/>
  <c r="X237" i="1"/>
  <c r="X236" i="1"/>
  <c r="X235" i="1"/>
  <c r="X234" i="1"/>
  <c r="X233" i="1"/>
  <c r="X232" i="1"/>
  <c r="X231" i="1"/>
  <c r="X230" i="1"/>
  <c r="X229" i="1"/>
  <c r="X228" i="1"/>
  <c r="X227" i="1"/>
  <c r="X226" i="1"/>
  <c r="X225" i="1"/>
  <c r="X224" i="1"/>
  <c r="X223" i="1"/>
  <c r="X222" i="1"/>
  <c r="X221" i="1"/>
  <c r="X220" i="1"/>
  <c r="X219" i="1"/>
  <c r="X218" i="1"/>
  <c r="X217" i="1"/>
  <c r="X216" i="1"/>
  <c r="X215" i="1"/>
  <c r="X214" i="1"/>
  <c r="X213" i="1"/>
  <c r="X212" i="1"/>
  <c r="X211" i="1"/>
  <c r="X210" i="1"/>
  <c r="X209" i="1"/>
  <c r="X208" i="1"/>
  <c r="X207" i="1"/>
  <c r="X206" i="1"/>
  <c r="X205" i="1"/>
  <c r="X204" i="1"/>
  <c r="X203" i="1"/>
  <c r="X202" i="1"/>
  <c r="X201" i="1"/>
  <c r="X200" i="1"/>
  <c r="X199" i="1"/>
  <c r="X198" i="1"/>
  <c r="X197" i="1"/>
  <c r="X196" i="1"/>
  <c r="X195" i="1"/>
  <c r="X194" i="1"/>
  <c r="X193" i="1"/>
  <c r="X192" i="1"/>
  <c r="X191" i="1"/>
  <c r="X190" i="1"/>
  <c r="X189" i="1"/>
  <c r="X188" i="1"/>
  <c r="X187" i="1"/>
  <c r="X186" i="1"/>
  <c r="X185" i="1"/>
  <c r="X184" i="1"/>
  <c r="X183" i="1"/>
  <c r="X182" i="1"/>
  <c r="X181" i="1"/>
  <c r="X180" i="1"/>
  <c r="X179" i="1"/>
  <c r="X178" i="1"/>
  <c r="X177" i="1"/>
  <c r="X176" i="1"/>
  <c r="X175" i="1"/>
  <c r="X174" i="1"/>
  <c r="X173" i="1"/>
  <c r="X172" i="1"/>
  <c r="X171" i="1"/>
  <c r="X170" i="1"/>
  <c r="X169" i="1"/>
  <c r="X168" i="1"/>
  <c r="X167" i="1"/>
  <c r="X166" i="1"/>
  <c r="X165" i="1"/>
  <c r="X164" i="1"/>
  <c r="X163" i="1"/>
  <c r="X162" i="1"/>
  <c r="X161" i="1"/>
  <c r="X160" i="1"/>
  <c r="X159" i="1"/>
  <c r="X158" i="1"/>
  <c r="X157" i="1"/>
  <c r="X156" i="1"/>
  <c r="X155" i="1"/>
  <c r="X154" i="1"/>
  <c r="X153" i="1"/>
  <c r="X152" i="1"/>
  <c r="X151" i="1"/>
  <c r="X150" i="1"/>
  <c r="X149" i="1"/>
  <c r="X148" i="1"/>
  <c r="X147" i="1"/>
  <c r="X146" i="1"/>
  <c r="X145" i="1"/>
  <c r="X144" i="1"/>
  <c r="X143" i="1"/>
  <c r="X142" i="1"/>
  <c r="X141" i="1"/>
  <c r="X140" i="1"/>
  <c r="X139" i="1"/>
  <c r="X138" i="1"/>
  <c r="X137" i="1"/>
  <c r="X136" i="1"/>
  <c r="X135" i="1"/>
  <c r="X134" i="1"/>
  <c r="X133" i="1"/>
  <c r="X132" i="1"/>
  <c r="X131" i="1"/>
  <c r="X130" i="1"/>
  <c r="X129" i="1"/>
  <c r="X128" i="1"/>
  <c r="X127" i="1"/>
  <c r="X126" i="1"/>
  <c r="X125" i="1"/>
  <c r="X124" i="1"/>
  <c r="X123" i="1"/>
  <c r="X122" i="1"/>
  <c r="X121" i="1"/>
  <c r="X120" i="1"/>
  <c r="X119" i="1"/>
  <c r="X118" i="1"/>
  <c r="X117" i="1"/>
  <c r="X116" i="1"/>
  <c r="X115" i="1"/>
  <c r="X114" i="1"/>
  <c r="X113" i="1"/>
  <c r="X112" i="1"/>
  <c r="X111" i="1"/>
  <c r="X110" i="1"/>
  <c r="X109" i="1"/>
  <c r="X108" i="1"/>
  <c r="X107" i="1"/>
  <c r="X106" i="1"/>
  <c r="X105" i="1"/>
  <c r="X104" i="1"/>
  <c r="X103" i="1"/>
  <c r="X102" i="1"/>
  <c r="X101" i="1"/>
  <c r="X100" i="1"/>
  <c r="X99" i="1"/>
  <c r="X98" i="1"/>
  <c r="X97" i="1"/>
  <c r="X96" i="1"/>
  <c r="X95" i="1"/>
  <c r="X94" i="1"/>
  <c r="X93" i="1"/>
  <c r="X92" i="1"/>
  <c r="X91" i="1"/>
  <c r="X90" i="1"/>
  <c r="X89" i="1"/>
  <c r="X88" i="1"/>
  <c r="X87" i="1"/>
  <c r="X86" i="1"/>
  <c r="X85" i="1"/>
  <c r="X84" i="1"/>
  <c r="X83" i="1"/>
  <c r="X82" i="1"/>
  <c r="X81" i="1"/>
  <c r="X80" i="1"/>
  <c r="X79" i="1"/>
  <c r="X78" i="1"/>
  <c r="X77" i="1"/>
  <c r="X76" i="1"/>
  <c r="X75" i="1"/>
  <c r="X74" i="1"/>
  <c r="X73" i="1"/>
  <c r="X72" i="1"/>
  <c r="X71" i="1"/>
  <c r="X70" i="1"/>
  <c r="X69" i="1"/>
  <c r="X68" i="1"/>
  <c r="X67" i="1"/>
  <c r="X66" i="1"/>
  <c r="X65" i="1"/>
  <c r="X64" i="1"/>
  <c r="X63" i="1"/>
  <c r="X62" i="1"/>
  <c r="X61" i="1"/>
  <c r="X60" i="1"/>
  <c r="X59" i="1"/>
  <c r="X58" i="1"/>
  <c r="X57" i="1"/>
  <c r="X56" i="1"/>
  <c r="X55" i="1"/>
  <c r="X54" i="1"/>
  <c r="X53" i="1"/>
  <c r="X52" i="1"/>
  <c r="X51" i="1"/>
  <c r="X50" i="1"/>
  <c r="X49" i="1"/>
  <c r="X48" i="1"/>
  <c r="X47" i="1"/>
  <c r="X46" i="1"/>
  <c r="X45" i="1"/>
  <c r="X44" i="1"/>
  <c r="X43" i="1"/>
  <c r="X42" i="1"/>
  <c r="X41" i="1"/>
  <c r="X40" i="1"/>
  <c r="X39" i="1"/>
  <c r="X38" i="1"/>
  <c r="X37" i="1"/>
  <c r="X36" i="1"/>
  <c r="X35" i="1"/>
  <c r="X34" i="1"/>
  <c r="X33" i="1"/>
  <c r="X32" i="1"/>
  <c r="X31" i="1"/>
  <c r="X30" i="1"/>
  <c r="X29" i="1"/>
  <c r="X28" i="1"/>
  <c r="X27" i="1"/>
  <c r="X26" i="1"/>
  <c r="X25" i="1"/>
  <c r="X24" i="1"/>
  <c r="X23" i="1"/>
  <c r="X22" i="1"/>
  <c r="V653" i="1"/>
  <c r="V644" i="1"/>
  <c r="V643" i="1"/>
  <c r="V642" i="1"/>
  <c r="V641" i="1"/>
  <c r="V640" i="1"/>
  <c r="V639" i="1"/>
  <c r="V638" i="1"/>
  <c r="V637" i="1"/>
  <c r="V636" i="1"/>
  <c r="V633" i="1"/>
  <c r="V631" i="1"/>
  <c r="V630" i="1"/>
  <c r="V629" i="1"/>
  <c r="V628" i="1"/>
  <c r="V627" i="1"/>
  <c r="V625" i="1"/>
  <c r="V624" i="1"/>
  <c r="V623" i="1"/>
  <c r="V621" i="1"/>
  <c r="V620" i="1"/>
  <c r="V619" i="1"/>
  <c r="V618" i="1"/>
  <c r="V615" i="1"/>
  <c r="V614" i="1"/>
  <c r="V613" i="1"/>
  <c r="V611" i="1"/>
  <c r="V610" i="1"/>
  <c r="V609" i="1"/>
  <c r="V608" i="1"/>
  <c r="V604" i="1"/>
  <c r="V603" i="1"/>
  <c r="V601" i="1"/>
  <c r="V600" i="1"/>
  <c r="V599" i="1"/>
  <c r="V598" i="1"/>
  <c r="V594" i="1"/>
  <c r="V592" i="1"/>
  <c r="V591" i="1"/>
  <c r="V590" i="1"/>
  <c r="V589" i="1"/>
  <c r="V587" i="1"/>
  <c r="V586" i="1"/>
  <c r="V585" i="1"/>
  <c r="V583" i="1"/>
  <c r="V582" i="1"/>
  <c r="V581" i="1"/>
  <c r="V580" i="1"/>
  <c r="V579" i="1"/>
  <c r="V57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V29" i="1"/>
  <c r="V28" i="1"/>
  <c r="V27" i="1"/>
  <c r="V26" i="1"/>
  <c r="V25" i="1"/>
  <c r="V24" i="1"/>
  <c r="V23" i="1"/>
  <c r="V22" i="1"/>
  <c r="T644" i="1"/>
  <c r="T643" i="1"/>
  <c r="T642" i="1"/>
  <c r="T641" i="1"/>
  <c r="T640" i="1"/>
  <c r="T639" i="1"/>
  <c r="T638" i="1"/>
  <c r="T637" i="1"/>
  <c r="T636" i="1"/>
  <c r="T633" i="1"/>
  <c r="T631" i="1"/>
  <c r="T630" i="1"/>
  <c r="T629" i="1"/>
  <c r="T628" i="1"/>
  <c r="T627" i="1"/>
  <c r="T625" i="1"/>
  <c r="T624" i="1"/>
  <c r="T623" i="1"/>
  <c r="T621" i="1"/>
  <c r="T620" i="1"/>
  <c r="T619" i="1"/>
  <c r="T618" i="1"/>
  <c r="T615" i="1"/>
  <c r="T614" i="1"/>
  <c r="T613" i="1"/>
  <c r="T611" i="1"/>
  <c r="T610" i="1"/>
  <c r="T609" i="1"/>
  <c r="T608" i="1"/>
  <c r="T604" i="1"/>
  <c r="T603" i="1"/>
  <c r="T601" i="1"/>
  <c r="T600" i="1"/>
  <c r="T599" i="1"/>
  <c r="T598" i="1"/>
  <c r="T594" i="1"/>
  <c r="T592" i="1"/>
  <c r="T591" i="1"/>
  <c r="T590" i="1"/>
  <c r="T589" i="1"/>
  <c r="T587" i="1"/>
  <c r="T586" i="1"/>
  <c r="T585" i="1"/>
  <c r="T583" i="1"/>
  <c r="T582" i="1"/>
  <c r="T581" i="1"/>
  <c r="T580" i="1"/>
  <c r="T579" i="1"/>
  <c r="T577" i="1"/>
  <c r="T566" i="1"/>
  <c r="T565" i="1"/>
  <c r="T564" i="1"/>
  <c r="T563" i="1"/>
  <c r="T562" i="1"/>
  <c r="T561" i="1"/>
  <c r="T560" i="1"/>
  <c r="T559" i="1"/>
  <c r="T558" i="1"/>
  <c r="T557" i="1"/>
  <c r="T556" i="1"/>
  <c r="T555" i="1"/>
  <c r="T554" i="1"/>
  <c r="T553" i="1"/>
  <c r="T552" i="1"/>
  <c r="T551" i="1"/>
  <c r="T550" i="1"/>
  <c r="T549" i="1"/>
  <c r="T548" i="1"/>
  <c r="T547" i="1"/>
  <c r="T546" i="1"/>
  <c r="T545" i="1"/>
  <c r="T544" i="1"/>
  <c r="T543" i="1"/>
  <c r="T542" i="1"/>
  <c r="T541" i="1"/>
  <c r="T540" i="1"/>
  <c r="T539" i="1"/>
  <c r="T538" i="1"/>
  <c r="T537" i="1"/>
  <c r="T536" i="1"/>
  <c r="T535" i="1"/>
  <c r="T534" i="1"/>
  <c r="T533" i="1"/>
  <c r="T532" i="1"/>
  <c r="T531" i="1"/>
  <c r="T530" i="1"/>
  <c r="T529" i="1"/>
  <c r="T528" i="1"/>
  <c r="T527" i="1"/>
  <c r="T526" i="1"/>
  <c r="T525" i="1"/>
  <c r="T524" i="1"/>
  <c r="T523" i="1"/>
  <c r="T522" i="1"/>
  <c r="T521" i="1"/>
  <c r="T520" i="1"/>
  <c r="T519" i="1"/>
  <c r="T518" i="1"/>
  <c r="T517" i="1"/>
  <c r="T516" i="1"/>
  <c r="T515" i="1"/>
  <c r="T514" i="1"/>
  <c r="T513" i="1"/>
  <c r="T512" i="1"/>
  <c r="T511" i="1"/>
  <c r="T510" i="1"/>
  <c r="T509" i="1"/>
  <c r="T508" i="1"/>
  <c r="T507" i="1"/>
  <c r="T506" i="1"/>
  <c r="T505" i="1"/>
  <c r="T504" i="1"/>
  <c r="T503" i="1"/>
  <c r="T502" i="1"/>
  <c r="T501" i="1"/>
  <c r="T500" i="1"/>
  <c r="T499" i="1"/>
  <c r="T498" i="1"/>
  <c r="T497" i="1"/>
  <c r="T496" i="1"/>
  <c r="T495" i="1"/>
  <c r="T494" i="1"/>
  <c r="T493" i="1"/>
  <c r="T492" i="1"/>
  <c r="T491" i="1"/>
  <c r="T490" i="1"/>
  <c r="T489" i="1"/>
  <c r="T488" i="1"/>
  <c r="T487" i="1"/>
  <c r="T486" i="1"/>
  <c r="T485" i="1"/>
  <c r="T484" i="1"/>
  <c r="T483" i="1"/>
  <c r="T482" i="1"/>
  <c r="T481" i="1"/>
  <c r="T480" i="1"/>
  <c r="T479" i="1"/>
  <c r="T478" i="1"/>
  <c r="T477" i="1"/>
  <c r="T476" i="1"/>
  <c r="T475" i="1"/>
  <c r="T474" i="1"/>
  <c r="T473" i="1"/>
  <c r="T472" i="1"/>
  <c r="T471" i="1"/>
  <c r="T470" i="1"/>
  <c r="T469" i="1"/>
  <c r="T468" i="1"/>
  <c r="T467" i="1"/>
  <c r="T466" i="1"/>
  <c r="T465" i="1"/>
  <c r="T464" i="1"/>
  <c r="T463" i="1"/>
  <c r="T462" i="1"/>
  <c r="T461" i="1"/>
  <c r="T460" i="1"/>
  <c r="T459" i="1"/>
  <c r="T458" i="1"/>
  <c r="T457" i="1"/>
  <c r="T456" i="1"/>
  <c r="T455" i="1"/>
  <c r="T454" i="1"/>
  <c r="T453" i="1"/>
  <c r="T452" i="1"/>
  <c r="T451" i="1"/>
  <c r="T450" i="1"/>
  <c r="T449" i="1"/>
  <c r="T448" i="1"/>
  <c r="T447" i="1"/>
  <c r="T446" i="1"/>
  <c r="T445" i="1"/>
  <c r="T444" i="1"/>
  <c r="T443" i="1"/>
  <c r="T442" i="1"/>
  <c r="T441" i="1"/>
  <c r="T440" i="1"/>
  <c r="T439" i="1"/>
  <c r="T438" i="1"/>
  <c r="T437" i="1"/>
  <c r="T436" i="1"/>
  <c r="T435" i="1"/>
  <c r="T434" i="1"/>
  <c r="T433" i="1"/>
  <c r="T432" i="1"/>
  <c r="T431" i="1"/>
  <c r="T430" i="1"/>
  <c r="T429" i="1"/>
  <c r="T428" i="1"/>
  <c r="T427" i="1"/>
  <c r="T426" i="1"/>
  <c r="T425" i="1"/>
  <c r="T424" i="1"/>
  <c r="T423" i="1"/>
  <c r="T422" i="1"/>
  <c r="T421" i="1"/>
  <c r="T420" i="1"/>
  <c r="T419" i="1"/>
  <c r="T418" i="1"/>
  <c r="T417" i="1"/>
  <c r="T416" i="1"/>
  <c r="T415" i="1"/>
  <c r="T414" i="1"/>
  <c r="T413" i="1"/>
  <c r="T412" i="1"/>
  <c r="T411" i="1"/>
  <c r="T410" i="1"/>
  <c r="T409" i="1"/>
  <c r="T408" i="1"/>
  <c r="T407" i="1"/>
  <c r="T406" i="1"/>
  <c r="T405" i="1"/>
  <c r="T404" i="1"/>
  <c r="T403" i="1"/>
  <c r="T402" i="1"/>
  <c r="T401" i="1"/>
  <c r="T400" i="1"/>
  <c r="T399" i="1"/>
  <c r="T398" i="1"/>
  <c r="T397" i="1"/>
  <c r="T396" i="1"/>
  <c r="T395" i="1"/>
  <c r="T394" i="1"/>
  <c r="T393" i="1"/>
  <c r="T392" i="1"/>
  <c r="T391" i="1"/>
  <c r="T390" i="1"/>
  <c r="T389" i="1"/>
  <c r="T388" i="1"/>
  <c r="T387" i="1"/>
  <c r="T386" i="1"/>
  <c r="T385" i="1"/>
  <c r="T384" i="1"/>
  <c r="T383" i="1"/>
  <c r="T382" i="1"/>
  <c r="T381" i="1"/>
  <c r="T380" i="1"/>
  <c r="T379" i="1"/>
  <c r="T378" i="1"/>
  <c r="T377" i="1"/>
  <c r="T376" i="1"/>
  <c r="T375" i="1"/>
  <c r="T374" i="1"/>
  <c r="T373" i="1"/>
  <c r="T372" i="1"/>
  <c r="T371" i="1"/>
  <c r="T370" i="1"/>
  <c r="T369" i="1"/>
  <c r="T368" i="1"/>
  <c r="T367" i="1"/>
  <c r="T366" i="1"/>
  <c r="T365" i="1"/>
  <c r="T364" i="1"/>
  <c r="T363" i="1"/>
  <c r="T362" i="1"/>
  <c r="T361" i="1"/>
  <c r="T360" i="1"/>
  <c r="T359" i="1"/>
  <c r="T358" i="1"/>
  <c r="T357" i="1"/>
  <c r="T356" i="1"/>
  <c r="T355" i="1"/>
  <c r="T354" i="1"/>
  <c r="T353" i="1"/>
  <c r="T352" i="1"/>
  <c r="T351" i="1"/>
  <c r="T350" i="1"/>
  <c r="T349" i="1"/>
  <c r="T348" i="1"/>
  <c r="T347" i="1"/>
  <c r="T346" i="1"/>
  <c r="T345" i="1"/>
  <c r="T344" i="1"/>
  <c r="T343" i="1"/>
  <c r="T342" i="1"/>
  <c r="T341" i="1"/>
  <c r="T340" i="1"/>
  <c r="T339" i="1"/>
  <c r="T338" i="1"/>
  <c r="T337" i="1"/>
  <c r="T336" i="1"/>
  <c r="T335" i="1"/>
  <c r="T334" i="1"/>
  <c r="T333" i="1"/>
  <c r="T332" i="1"/>
  <c r="T331" i="1"/>
  <c r="T330" i="1"/>
  <c r="T329" i="1"/>
  <c r="T328" i="1"/>
  <c r="T327" i="1"/>
  <c r="T326" i="1"/>
  <c r="T325" i="1"/>
  <c r="T324" i="1"/>
  <c r="T323" i="1"/>
  <c r="T322" i="1"/>
  <c r="T321" i="1"/>
  <c r="T320" i="1"/>
  <c r="T319" i="1"/>
  <c r="T318" i="1"/>
  <c r="T317" i="1"/>
  <c r="T316" i="1"/>
  <c r="T315" i="1"/>
  <c r="T314" i="1"/>
  <c r="T313" i="1"/>
  <c r="T312" i="1"/>
  <c r="T311" i="1"/>
  <c r="T310" i="1"/>
  <c r="T309" i="1"/>
  <c r="T308" i="1"/>
  <c r="T307" i="1"/>
  <c r="T306" i="1"/>
  <c r="T305" i="1"/>
  <c r="T304" i="1"/>
  <c r="T303" i="1"/>
  <c r="T302" i="1"/>
  <c r="T301" i="1"/>
  <c r="T300" i="1"/>
  <c r="T299" i="1"/>
  <c r="T298" i="1"/>
  <c r="T297" i="1"/>
  <c r="T296" i="1"/>
  <c r="T295" i="1"/>
  <c r="T294" i="1"/>
  <c r="T293" i="1"/>
  <c r="T292" i="1"/>
  <c r="T291" i="1"/>
  <c r="T290" i="1"/>
  <c r="T289" i="1"/>
  <c r="T288" i="1"/>
  <c r="T287" i="1"/>
  <c r="T286" i="1"/>
  <c r="T285" i="1"/>
  <c r="T284" i="1"/>
  <c r="T283" i="1"/>
  <c r="T282" i="1"/>
  <c r="T281" i="1"/>
  <c r="T280" i="1"/>
  <c r="T279" i="1"/>
  <c r="T278" i="1"/>
  <c r="T277" i="1"/>
  <c r="T276" i="1"/>
  <c r="T275" i="1"/>
  <c r="T274" i="1"/>
  <c r="T273" i="1"/>
  <c r="T272" i="1"/>
  <c r="T271" i="1"/>
  <c r="T270" i="1"/>
  <c r="T269" i="1"/>
  <c r="T268" i="1"/>
  <c r="T267" i="1"/>
  <c r="T266" i="1"/>
  <c r="T265" i="1"/>
  <c r="T264" i="1"/>
  <c r="T263" i="1"/>
  <c r="T262" i="1"/>
  <c r="T261" i="1"/>
  <c r="T260" i="1"/>
  <c r="T259" i="1"/>
  <c r="T258" i="1"/>
  <c r="T257" i="1"/>
  <c r="T256" i="1"/>
  <c r="T255" i="1"/>
  <c r="T254" i="1"/>
  <c r="T253" i="1"/>
  <c r="T252" i="1"/>
  <c r="T251" i="1"/>
  <c r="T250" i="1"/>
  <c r="T249" i="1"/>
  <c r="T248" i="1"/>
  <c r="T247" i="1"/>
  <c r="T246" i="1"/>
  <c r="T245" i="1"/>
  <c r="T244" i="1"/>
  <c r="T243" i="1"/>
  <c r="T242" i="1"/>
  <c r="T241" i="1"/>
  <c r="T240" i="1"/>
  <c r="T239" i="1"/>
  <c r="T238" i="1"/>
  <c r="T237" i="1"/>
  <c r="T236" i="1"/>
  <c r="T235" i="1"/>
  <c r="T234" i="1"/>
  <c r="T233" i="1"/>
  <c r="T232" i="1"/>
  <c r="T231" i="1"/>
  <c r="T230" i="1"/>
  <c r="T229" i="1"/>
  <c r="T228" i="1"/>
  <c r="T227" i="1"/>
  <c r="T226" i="1"/>
  <c r="T225" i="1"/>
  <c r="T224" i="1"/>
  <c r="T223" i="1"/>
  <c r="T222" i="1"/>
  <c r="T221" i="1"/>
  <c r="T220" i="1"/>
  <c r="T219" i="1"/>
  <c r="T218" i="1"/>
  <c r="T217" i="1"/>
  <c r="T216" i="1"/>
  <c r="T215" i="1"/>
  <c r="T214" i="1"/>
  <c r="T213" i="1"/>
  <c r="T212" i="1"/>
  <c r="T211" i="1"/>
  <c r="T210" i="1"/>
  <c r="T209" i="1"/>
  <c r="T208" i="1"/>
  <c r="T207" i="1"/>
  <c r="T206" i="1"/>
  <c r="T205" i="1"/>
  <c r="T204" i="1"/>
  <c r="T203" i="1"/>
  <c r="T202" i="1"/>
  <c r="T201" i="1"/>
  <c r="T200" i="1"/>
  <c r="T199" i="1"/>
  <c r="T198" i="1"/>
  <c r="T197" i="1"/>
  <c r="T196" i="1"/>
  <c r="T195" i="1"/>
  <c r="T194" i="1"/>
  <c r="T193" i="1"/>
  <c r="T192" i="1"/>
  <c r="T191" i="1"/>
  <c r="T190" i="1"/>
  <c r="T189" i="1"/>
  <c r="T188" i="1"/>
  <c r="T187" i="1"/>
  <c r="T186" i="1"/>
  <c r="T185" i="1"/>
  <c r="T184" i="1"/>
  <c r="T183" i="1"/>
  <c r="T182" i="1"/>
  <c r="T181" i="1"/>
  <c r="T180" i="1"/>
  <c r="T179" i="1"/>
  <c r="T178" i="1"/>
  <c r="T177" i="1"/>
  <c r="T176" i="1"/>
  <c r="T175" i="1"/>
  <c r="T174" i="1"/>
  <c r="T173" i="1"/>
  <c r="T172" i="1"/>
  <c r="T171" i="1"/>
  <c r="T170" i="1"/>
  <c r="T169" i="1"/>
  <c r="T168" i="1"/>
  <c r="T167" i="1"/>
  <c r="T166" i="1"/>
  <c r="T165" i="1"/>
  <c r="T164" i="1"/>
  <c r="T163" i="1"/>
  <c r="T162" i="1"/>
  <c r="T161" i="1"/>
  <c r="T160" i="1"/>
  <c r="T159" i="1"/>
  <c r="T158" i="1"/>
  <c r="T157" i="1"/>
  <c r="T156" i="1"/>
  <c r="T155" i="1"/>
  <c r="T154" i="1"/>
  <c r="T153" i="1"/>
  <c r="T152" i="1"/>
  <c r="T151" i="1"/>
  <c r="T150" i="1"/>
  <c r="T149" i="1"/>
  <c r="T148" i="1"/>
  <c r="T147" i="1"/>
  <c r="T146" i="1"/>
  <c r="T145" i="1"/>
  <c r="T144" i="1"/>
  <c r="T143" i="1"/>
  <c r="T142" i="1"/>
  <c r="T141" i="1"/>
  <c r="T140" i="1"/>
  <c r="T139" i="1"/>
  <c r="T138" i="1"/>
  <c r="T137" i="1"/>
  <c r="T136" i="1"/>
  <c r="T135" i="1"/>
  <c r="T134" i="1"/>
  <c r="T133" i="1"/>
  <c r="T132" i="1"/>
  <c r="T131" i="1"/>
  <c r="T130" i="1"/>
  <c r="T129" i="1"/>
  <c r="T128" i="1"/>
  <c r="T127" i="1"/>
  <c r="T126" i="1"/>
  <c r="T125" i="1"/>
  <c r="T124" i="1"/>
  <c r="T123" i="1"/>
  <c r="T122" i="1"/>
  <c r="T121" i="1"/>
  <c r="T120" i="1"/>
  <c r="T119" i="1"/>
  <c r="T118" i="1"/>
  <c r="T117" i="1"/>
  <c r="T116" i="1"/>
  <c r="T115" i="1"/>
  <c r="T114" i="1"/>
  <c r="T113" i="1"/>
  <c r="T112" i="1"/>
  <c r="T111" i="1"/>
  <c r="T110" i="1"/>
  <c r="T109" i="1"/>
  <c r="T108" i="1"/>
  <c r="T107" i="1"/>
  <c r="T106" i="1"/>
  <c r="T105" i="1"/>
  <c r="T104" i="1"/>
  <c r="T103" i="1"/>
  <c r="T102" i="1"/>
  <c r="T101" i="1"/>
  <c r="T100" i="1"/>
  <c r="T99" i="1"/>
  <c r="T98" i="1"/>
  <c r="T97" i="1"/>
  <c r="T96" i="1"/>
  <c r="T95" i="1"/>
  <c r="T94" i="1"/>
  <c r="T93" i="1"/>
  <c r="T92" i="1"/>
  <c r="T91" i="1"/>
  <c r="T90" i="1"/>
  <c r="T89" i="1"/>
  <c r="T88" i="1"/>
  <c r="T87" i="1"/>
  <c r="T86" i="1"/>
  <c r="T85" i="1"/>
  <c r="T84" i="1"/>
  <c r="T83" i="1"/>
  <c r="T82"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O653" i="1"/>
  <c r="R653" i="1"/>
  <c r="T653" i="1"/>
  <c r="AB653" i="1"/>
  <c r="O654" i="1"/>
  <c r="O655" i="1"/>
  <c r="R644" i="1"/>
  <c r="R643" i="1"/>
  <c r="R642" i="1"/>
  <c r="R641" i="1"/>
  <c r="R640" i="1"/>
  <c r="R639" i="1"/>
  <c r="R638" i="1"/>
  <c r="R637" i="1"/>
  <c r="R636" i="1"/>
  <c r="R631" i="1"/>
  <c r="R630" i="1"/>
  <c r="R629" i="1"/>
  <c r="R628" i="1"/>
  <c r="R627" i="1"/>
  <c r="R625" i="1"/>
  <c r="R624" i="1"/>
  <c r="R623" i="1"/>
  <c r="R621" i="1"/>
  <c r="R620" i="1"/>
  <c r="R619" i="1"/>
  <c r="R618" i="1"/>
  <c r="R615" i="1"/>
  <c r="R614" i="1"/>
  <c r="R613" i="1"/>
  <c r="R611" i="1"/>
  <c r="R610" i="1"/>
  <c r="R609" i="1"/>
  <c r="R608" i="1"/>
  <c r="R601" i="1"/>
  <c r="R600" i="1"/>
  <c r="R599" i="1"/>
  <c r="R598" i="1"/>
  <c r="R594" i="1"/>
  <c r="R591" i="1"/>
  <c r="R590" i="1"/>
  <c r="R589" i="1"/>
  <c r="R587" i="1"/>
  <c r="R586" i="1"/>
  <c r="R585" i="1"/>
  <c r="R583" i="1"/>
  <c r="R582" i="1"/>
  <c r="R581" i="1"/>
  <c r="R580" i="1"/>
  <c r="R579" i="1"/>
  <c r="R577" i="1"/>
  <c r="G577" i="1"/>
  <c r="Z600" i="1" l="1"/>
  <c r="Z586" i="1"/>
  <c r="Z599" i="1"/>
  <c r="Z642" i="1"/>
  <c r="AB642" i="1" s="1"/>
  <c r="Z608" i="1"/>
  <c r="Z619" i="1"/>
  <c r="Z629" i="1"/>
  <c r="Z582" i="1"/>
  <c r="Z581" i="1"/>
  <c r="Z591" i="1"/>
  <c r="Z610" i="1"/>
  <c r="Z598" i="1"/>
  <c r="Z637" i="1"/>
  <c r="AB637" i="1" s="1"/>
  <c r="Z585" i="1"/>
  <c r="Z614" i="1"/>
  <c r="Z625" i="1"/>
  <c r="Z601" i="1"/>
  <c r="Z618" i="1"/>
  <c r="Z579" i="1"/>
  <c r="Z589" i="1"/>
  <c r="Z590" i="1"/>
  <c r="Z609" i="1"/>
  <c r="Z594" i="1"/>
  <c r="Z583" i="1"/>
  <c r="Z613" i="1"/>
  <c r="Z577" i="1"/>
  <c r="Z587" i="1"/>
  <c r="Z580" i="1"/>
  <c r="X634" i="1"/>
  <c r="T595" i="1"/>
  <c r="Z644" i="1"/>
  <c r="AB644" i="1" s="1"/>
  <c r="Z624" i="1"/>
  <c r="Z636" i="1"/>
  <c r="AB636" i="1" s="1"/>
  <c r="Z638" i="1"/>
  <c r="AB638" i="1" s="1"/>
  <c r="Z643" i="1"/>
  <c r="AB643" i="1" s="1"/>
  <c r="Z611" i="1"/>
  <c r="Z639" i="1"/>
  <c r="AB639" i="1" s="1"/>
  <c r="Z623" i="1"/>
  <c r="Z628" i="1"/>
  <c r="Z640" i="1"/>
  <c r="AB640" i="1" s="1"/>
  <c r="Z620" i="1"/>
  <c r="Z630" i="1"/>
  <c r="T605" i="1"/>
  <c r="Z621" i="1"/>
  <c r="Z631" i="1"/>
  <c r="X568" i="1"/>
  <c r="X570" i="1" s="1"/>
  <c r="X572" i="1" s="1"/>
  <c r="V634" i="1"/>
  <c r="T645" i="1"/>
  <c r="V568" i="1"/>
  <c r="V570" i="1" s="1"/>
  <c r="V572" i="1" s="1"/>
  <c r="V595" i="1"/>
  <c r="X605" i="1"/>
  <c r="Z615" i="1"/>
  <c r="Z627" i="1"/>
  <c r="T568" i="1"/>
  <c r="T569" i="1" s="1"/>
  <c r="V605" i="1"/>
  <c r="X595" i="1"/>
  <c r="T634" i="1"/>
  <c r="X645" i="1"/>
  <c r="Z641" i="1"/>
  <c r="AB641" i="1" s="1"/>
  <c r="V645" i="1"/>
  <c r="T646" i="1" l="1"/>
  <c r="X646" i="1"/>
  <c r="X649" i="1" s="1"/>
  <c r="V646" i="1"/>
  <c r="V649" i="1" s="1"/>
  <c r="T570" i="1"/>
  <c r="T572" i="1" s="1"/>
  <c r="T649" i="1" l="1"/>
  <c r="T651" i="1" s="1"/>
  <c r="X651" i="1"/>
  <c r="X654" i="1" s="1"/>
  <c r="V651" i="1"/>
  <c r="V654" i="1" s="1"/>
  <c r="V658" i="1" s="1"/>
  <c r="X658" i="1" l="1"/>
  <c r="R566" i="1" l="1"/>
  <c r="Z566" i="1" s="1"/>
  <c r="R565" i="1"/>
  <c r="Z565" i="1" s="1"/>
  <c r="R564" i="1"/>
  <c r="Z564" i="1" s="1"/>
  <c r="R563" i="1"/>
  <c r="Z563" i="1" s="1"/>
  <c r="R562" i="1"/>
  <c r="Z562" i="1" s="1"/>
  <c r="R561" i="1"/>
  <c r="Z561" i="1" s="1"/>
  <c r="R560" i="1"/>
  <c r="Z560" i="1" s="1"/>
  <c r="R559" i="1"/>
  <c r="Z559" i="1" s="1"/>
  <c r="R558" i="1"/>
  <c r="Z558" i="1" s="1"/>
  <c r="R557" i="1"/>
  <c r="Z557" i="1" s="1"/>
  <c r="R556" i="1"/>
  <c r="Z556" i="1" s="1"/>
  <c r="R555" i="1"/>
  <c r="Z555" i="1" s="1"/>
  <c r="R554" i="1"/>
  <c r="Z554" i="1" s="1"/>
  <c r="R553" i="1"/>
  <c r="Z553" i="1" s="1"/>
  <c r="R552" i="1"/>
  <c r="Z552" i="1" s="1"/>
  <c r="R551" i="1"/>
  <c r="Z551" i="1" s="1"/>
  <c r="R550" i="1"/>
  <c r="Z550" i="1" s="1"/>
  <c r="R549" i="1"/>
  <c r="Z549" i="1" s="1"/>
  <c r="R548" i="1"/>
  <c r="Z548" i="1" s="1"/>
  <c r="R547" i="1"/>
  <c r="Z547" i="1" s="1"/>
  <c r="R546" i="1"/>
  <c r="Z546" i="1" s="1"/>
  <c r="R545" i="1"/>
  <c r="Z545" i="1" s="1"/>
  <c r="R544" i="1"/>
  <c r="Z544" i="1" s="1"/>
  <c r="R543" i="1"/>
  <c r="Z543" i="1" s="1"/>
  <c r="R542" i="1"/>
  <c r="Z542" i="1" s="1"/>
  <c r="R541" i="1"/>
  <c r="Z541" i="1" s="1"/>
  <c r="R540" i="1"/>
  <c r="Z540" i="1" s="1"/>
  <c r="R539" i="1"/>
  <c r="Z539" i="1" s="1"/>
  <c r="R538" i="1"/>
  <c r="Z538" i="1" s="1"/>
  <c r="R537" i="1"/>
  <c r="Z537" i="1" s="1"/>
  <c r="R536" i="1"/>
  <c r="Z536" i="1" s="1"/>
  <c r="R535" i="1"/>
  <c r="Z535" i="1" s="1"/>
  <c r="R534" i="1"/>
  <c r="Z534" i="1" s="1"/>
  <c r="R533" i="1"/>
  <c r="Z533" i="1" s="1"/>
  <c r="R532" i="1"/>
  <c r="Z532" i="1" s="1"/>
  <c r="R531" i="1"/>
  <c r="Z531" i="1" s="1"/>
  <c r="R530" i="1"/>
  <c r="Z530" i="1" s="1"/>
  <c r="R529" i="1"/>
  <c r="Z529" i="1" s="1"/>
  <c r="R528" i="1"/>
  <c r="Z528" i="1" s="1"/>
  <c r="R527" i="1"/>
  <c r="Z527" i="1" s="1"/>
  <c r="R526" i="1"/>
  <c r="Z526" i="1" s="1"/>
  <c r="R525" i="1"/>
  <c r="Z525" i="1" s="1"/>
  <c r="R524" i="1"/>
  <c r="Z524" i="1" s="1"/>
  <c r="R523" i="1"/>
  <c r="Z523" i="1" s="1"/>
  <c r="R522" i="1"/>
  <c r="Z522" i="1" s="1"/>
  <c r="R521" i="1"/>
  <c r="Z521" i="1" s="1"/>
  <c r="R520" i="1"/>
  <c r="Z520" i="1" s="1"/>
  <c r="R519" i="1"/>
  <c r="Z519" i="1" s="1"/>
  <c r="R518" i="1"/>
  <c r="Z518" i="1" s="1"/>
  <c r="R517" i="1"/>
  <c r="Z517" i="1" s="1"/>
  <c r="R516" i="1"/>
  <c r="Z516" i="1" s="1"/>
  <c r="R515" i="1"/>
  <c r="Z515" i="1" s="1"/>
  <c r="R514" i="1"/>
  <c r="Z514" i="1" s="1"/>
  <c r="R513" i="1"/>
  <c r="Z513" i="1" s="1"/>
  <c r="R512" i="1"/>
  <c r="Z512" i="1" s="1"/>
  <c r="R511" i="1"/>
  <c r="Z511" i="1" s="1"/>
  <c r="R510" i="1"/>
  <c r="Z510" i="1" s="1"/>
  <c r="R509" i="1"/>
  <c r="Z509" i="1" s="1"/>
  <c r="R508" i="1"/>
  <c r="Z508" i="1" s="1"/>
  <c r="R507" i="1"/>
  <c r="Z507" i="1" s="1"/>
  <c r="R506" i="1"/>
  <c r="Z506" i="1" s="1"/>
  <c r="R505" i="1"/>
  <c r="Z505" i="1" s="1"/>
  <c r="R504" i="1"/>
  <c r="Z504" i="1" s="1"/>
  <c r="R503" i="1"/>
  <c r="Z503" i="1" s="1"/>
  <c r="R502" i="1"/>
  <c r="Z502" i="1" s="1"/>
  <c r="R501" i="1"/>
  <c r="Z501" i="1" s="1"/>
  <c r="R500" i="1"/>
  <c r="Z500" i="1" s="1"/>
  <c r="R499" i="1"/>
  <c r="Z499" i="1" s="1"/>
  <c r="R498" i="1"/>
  <c r="Z498" i="1" s="1"/>
  <c r="R497" i="1"/>
  <c r="Z497" i="1" s="1"/>
  <c r="R496" i="1"/>
  <c r="Z496" i="1" s="1"/>
  <c r="R495" i="1"/>
  <c r="Z495" i="1" s="1"/>
  <c r="R494" i="1"/>
  <c r="Z494" i="1" s="1"/>
  <c r="R493" i="1"/>
  <c r="Z493" i="1" s="1"/>
  <c r="R492" i="1"/>
  <c r="Z492" i="1" s="1"/>
  <c r="R491" i="1"/>
  <c r="Z491" i="1" s="1"/>
  <c r="R490" i="1"/>
  <c r="Z490" i="1" s="1"/>
  <c r="R489" i="1"/>
  <c r="Z489" i="1" s="1"/>
  <c r="R488" i="1"/>
  <c r="Z488" i="1" s="1"/>
  <c r="R487" i="1"/>
  <c r="Z487" i="1" s="1"/>
  <c r="R486" i="1"/>
  <c r="Z486" i="1" s="1"/>
  <c r="R485" i="1"/>
  <c r="Z485" i="1" s="1"/>
  <c r="R484" i="1"/>
  <c r="Z484" i="1" s="1"/>
  <c r="R483" i="1"/>
  <c r="Z483" i="1" s="1"/>
  <c r="R482" i="1"/>
  <c r="Z482" i="1" s="1"/>
  <c r="R481" i="1"/>
  <c r="Z481" i="1" s="1"/>
  <c r="R480" i="1"/>
  <c r="Z480" i="1" s="1"/>
  <c r="R479" i="1"/>
  <c r="Z479" i="1" s="1"/>
  <c r="R478" i="1"/>
  <c r="Z478" i="1" s="1"/>
  <c r="R477" i="1"/>
  <c r="Z477" i="1" s="1"/>
  <c r="R476" i="1"/>
  <c r="Z476" i="1" s="1"/>
  <c r="R475" i="1"/>
  <c r="Z475" i="1" s="1"/>
  <c r="R474" i="1"/>
  <c r="Z474" i="1" s="1"/>
  <c r="R473" i="1"/>
  <c r="Z473" i="1" s="1"/>
  <c r="R472" i="1"/>
  <c r="Z472" i="1" s="1"/>
  <c r="R471" i="1"/>
  <c r="Z471" i="1" s="1"/>
  <c r="R470" i="1"/>
  <c r="Z470" i="1" s="1"/>
  <c r="R469" i="1"/>
  <c r="Z469" i="1" s="1"/>
  <c r="R468" i="1"/>
  <c r="Z468" i="1" s="1"/>
  <c r="R467" i="1"/>
  <c r="Z467" i="1" s="1"/>
  <c r="R466" i="1"/>
  <c r="Z466" i="1" s="1"/>
  <c r="R465" i="1"/>
  <c r="Z465" i="1" s="1"/>
  <c r="R464" i="1"/>
  <c r="Z464" i="1" s="1"/>
  <c r="R463" i="1"/>
  <c r="Z463" i="1" s="1"/>
  <c r="R462" i="1"/>
  <c r="Z462" i="1" s="1"/>
  <c r="R461" i="1"/>
  <c r="Z461" i="1" s="1"/>
  <c r="R460" i="1"/>
  <c r="Z460" i="1" s="1"/>
  <c r="R459" i="1"/>
  <c r="Z459" i="1" s="1"/>
  <c r="R458" i="1"/>
  <c r="Z458" i="1" s="1"/>
  <c r="R457" i="1"/>
  <c r="Z457" i="1" s="1"/>
  <c r="R456" i="1"/>
  <c r="Z456" i="1" s="1"/>
  <c r="R455" i="1"/>
  <c r="Z455" i="1" s="1"/>
  <c r="R454" i="1"/>
  <c r="Z454" i="1" s="1"/>
  <c r="R453" i="1"/>
  <c r="Z453" i="1" s="1"/>
  <c r="R452" i="1"/>
  <c r="Z452" i="1" s="1"/>
  <c r="R451" i="1"/>
  <c r="Z451" i="1" s="1"/>
  <c r="R450" i="1"/>
  <c r="Z450" i="1" s="1"/>
  <c r="R449" i="1"/>
  <c r="Z449" i="1" s="1"/>
  <c r="R448" i="1"/>
  <c r="Z448" i="1" s="1"/>
  <c r="R447" i="1"/>
  <c r="Z447" i="1" s="1"/>
  <c r="R446" i="1"/>
  <c r="Z446" i="1" s="1"/>
  <c r="R445" i="1"/>
  <c r="Z445" i="1" s="1"/>
  <c r="R444" i="1"/>
  <c r="Z444" i="1" s="1"/>
  <c r="R443" i="1"/>
  <c r="Z443" i="1" s="1"/>
  <c r="R442" i="1"/>
  <c r="Z442" i="1" s="1"/>
  <c r="R441" i="1"/>
  <c r="Z441" i="1" s="1"/>
  <c r="R440" i="1"/>
  <c r="Z440" i="1" s="1"/>
  <c r="R439" i="1"/>
  <c r="Z439" i="1" s="1"/>
  <c r="R438" i="1"/>
  <c r="Z438" i="1" s="1"/>
  <c r="R437" i="1"/>
  <c r="Z437" i="1" s="1"/>
  <c r="R436" i="1"/>
  <c r="Z436" i="1" s="1"/>
  <c r="R435" i="1"/>
  <c r="Z435" i="1" s="1"/>
  <c r="R434" i="1"/>
  <c r="Z434" i="1" s="1"/>
  <c r="R433" i="1"/>
  <c r="Z433" i="1" s="1"/>
  <c r="R432" i="1"/>
  <c r="Z432" i="1" s="1"/>
  <c r="R431" i="1"/>
  <c r="Z431" i="1" s="1"/>
  <c r="R430" i="1"/>
  <c r="Z430" i="1" s="1"/>
  <c r="R429" i="1"/>
  <c r="Z429" i="1" s="1"/>
  <c r="R428" i="1"/>
  <c r="Z428" i="1" s="1"/>
  <c r="R427" i="1"/>
  <c r="Z427" i="1" s="1"/>
  <c r="R426" i="1"/>
  <c r="Z426" i="1" s="1"/>
  <c r="R425" i="1"/>
  <c r="Z425" i="1" s="1"/>
  <c r="R424" i="1"/>
  <c r="Z424" i="1" s="1"/>
  <c r="R423" i="1"/>
  <c r="Z423" i="1" s="1"/>
  <c r="R422" i="1"/>
  <c r="Z422" i="1" s="1"/>
  <c r="R421" i="1"/>
  <c r="Z421" i="1" s="1"/>
  <c r="R420" i="1"/>
  <c r="Z420" i="1" s="1"/>
  <c r="R419" i="1"/>
  <c r="Z419" i="1" s="1"/>
  <c r="R418" i="1"/>
  <c r="Z418" i="1" s="1"/>
  <c r="R417" i="1"/>
  <c r="Z417" i="1" s="1"/>
  <c r="R416" i="1"/>
  <c r="Z416" i="1" s="1"/>
  <c r="R415" i="1"/>
  <c r="Z415" i="1" s="1"/>
  <c r="R414" i="1"/>
  <c r="Z414" i="1" s="1"/>
  <c r="R413" i="1"/>
  <c r="Z413" i="1" s="1"/>
  <c r="R412" i="1"/>
  <c r="Z412" i="1" s="1"/>
  <c r="R411" i="1"/>
  <c r="Z411" i="1" s="1"/>
  <c r="R410" i="1"/>
  <c r="Z410" i="1" s="1"/>
  <c r="R409" i="1"/>
  <c r="Z409" i="1" s="1"/>
  <c r="R408" i="1"/>
  <c r="Z408" i="1" s="1"/>
  <c r="R407" i="1"/>
  <c r="Z407" i="1" s="1"/>
  <c r="R406" i="1"/>
  <c r="Z406" i="1" s="1"/>
  <c r="R405" i="1"/>
  <c r="Z405" i="1" s="1"/>
  <c r="R404" i="1"/>
  <c r="Z404" i="1" s="1"/>
  <c r="R403" i="1"/>
  <c r="Z403" i="1" s="1"/>
  <c r="R402" i="1"/>
  <c r="Z402" i="1" s="1"/>
  <c r="R401" i="1"/>
  <c r="Z401" i="1" s="1"/>
  <c r="R400" i="1"/>
  <c r="Z400" i="1" s="1"/>
  <c r="R399" i="1"/>
  <c r="Z399" i="1" s="1"/>
  <c r="R398" i="1"/>
  <c r="Z398" i="1" s="1"/>
  <c r="R397" i="1"/>
  <c r="Z397" i="1" s="1"/>
  <c r="R396" i="1"/>
  <c r="Z396" i="1" s="1"/>
  <c r="R395" i="1"/>
  <c r="Z395" i="1" s="1"/>
  <c r="R394" i="1"/>
  <c r="Z394" i="1" s="1"/>
  <c r="R393" i="1"/>
  <c r="Z393" i="1" s="1"/>
  <c r="R392" i="1"/>
  <c r="Z392" i="1" s="1"/>
  <c r="R391" i="1"/>
  <c r="Z391" i="1" s="1"/>
  <c r="R390" i="1"/>
  <c r="Z390" i="1" s="1"/>
  <c r="R389" i="1"/>
  <c r="Z389" i="1" s="1"/>
  <c r="R388" i="1"/>
  <c r="Z388" i="1" s="1"/>
  <c r="R387" i="1"/>
  <c r="Z387" i="1" s="1"/>
  <c r="R386" i="1"/>
  <c r="Z386" i="1" s="1"/>
  <c r="R385" i="1"/>
  <c r="Z385" i="1" s="1"/>
  <c r="R384" i="1"/>
  <c r="Z384" i="1" s="1"/>
  <c r="R383" i="1"/>
  <c r="Z383" i="1" s="1"/>
  <c r="R382" i="1"/>
  <c r="Z382" i="1" s="1"/>
  <c r="R381" i="1"/>
  <c r="Z381" i="1" s="1"/>
  <c r="R380" i="1"/>
  <c r="Z380" i="1" s="1"/>
  <c r="R379" i="1"/>
  <c r="Z379" i="1" s="1"/>
  <c r="R378" i="1"/>
  <c r="Z378" i="1" s="1"/>
  <c r="R377" i="1"/>
  <c r="Z377" i="1" s="1"/>
  <c r="R376" i="1"/>
  <c r="Z376" i="1" s="1"/>
  <c r="R375" i="1"/>
  <c r="Z375" i="1" s="1"/>
  <c r="R374" i="1"/>
  <c r="Z374" i="1" s="1"/>
  <c r="R373" i="1"/>
  <c r="Z373" i="1" s="1"/>
  <c r="R372" i="1"/>
  <c r="Z372" i="1" s="1"/>
  <c r="R371" i="1"/>
  <c r="Z371" i="1" s="1"/>
  <c r="R370" i="1"/>
  <c r="Z370" i="1" s="1"/>
  <c r="R369" i="1"/>
  <c r="Z369" i="1" s="1"/>
  <c r="R368" i="1"/>
  <c r="Z368" i="1" s="1"/>
  <c r="R367" i="1"/>
  <c r="Z367" i="1" s="1"/>
  <c r="R366" i="1"/>
  <c r="Z366" i="1" s="1"/>
  <c r="R365" i="1"/>
  <c r="Z365" i="1" s="1"/>
  <c r="R364" i="1"/>
  <c r="Z364" i="1" s="1"/>
  <c r="R363" i="1"/>
  <c r="Z363" i="1" s="1"/>
  <c r="R362" i="1"/>
  <c r="Z362" i="1" s="1"/>
  <c r="R361" i="1"/>
  <c r="Z361" i="1" s="1"/>
  <c r="R360" i="1"/>
  <c r="Z360" i="1" s="1"/>
  <c r="R359" i="1"/>
  <c r="Z359" i="1" s="1"/>
  <c r="R358" i="1"/>
  <c r="Z358" i="1" s="1"/>
  <c r="R357" i="1"/>
  <c r="Z357" i="1" s="1"/>
  <c r="R356" i="1"/>
  <c r="Z356" i="1" s="1"/>
  <c r="R355" i="1"/>
  <c r="Z355" i="1" s="1"/>
  <c r="R354" i="1"/>
  <c r="Z354" i="1" s="1"/>
  <c r="R353" i="1"/>
  <c r="Z353" i="1" s="1"/>
  <c r="R352" i="1"/>
  <c r="Z352" i="1" s="1"/>
  <c r="R351" i="1"/>
  <c r="Z351" i="1" s="1"/>
  <c r="R350" i="1"/>
  <c r="Z350" i="1" s="1"/>
  <c r="R349" i="1"/>
  <c r="Z349" i="1" s="1"/>
  <c r="R348" i="1"/>
  <c r="Z348" i="1" s="1"/>
  <c r="R347" i="1"/>
  <c r="Z347" i="1" s="1"/>
  <c r="R346" i="1"/>
  <c r="Z346" i="1" s="1"/>
  <c r="R345" i="1"/>
  <c r="Z345" i="1" s="1"/>
  <c r="R344" i="1"/>
  <c r="Z344" i="1" s="1"/>
  <c r="R343" i="1"/>
  <c r="Z343" i="1" s="1"/>
  <c r="R342" i="1"/>
  <c r="Z342" i="1" s="1"/>
  <c r="R341" i="1"/>
  <c r="Z341" i="1" s="1"/>
  <c r="R340" i="1"/>
  <c r="Z340" i="1" s="1"/>
  <c r="R339" i="1"/>
  <c r="Z339" i="1" s="1"/>
  <c r="R338" i="1"/>
  <c r="Z338" i="1" s="1"/>
  <c r="R337" i="1"/>
  <c r="Z337" i="1" s="1"/>
  <c r="R336" i="1"/>
  <c r="Z336" i="1" s="1"/>
  <c r="R335" i="1"/>
  <c r="Z335" i="1" s="1"/>
  <c r="R334" i="1"/>
  <c r="Z334" i="1" s="1"/>
  <c r="R333" i="1"/>
  <c r="Z333" i="1" s="1"/>
  <c r="R332" i="1"/>
  <c r="Z332" i="1" s="1"/>
  <c r="R331" i="1"/>
  <c r="Z331" i="1" s="1"/>
  <c r="R330" i="1"/>
  <c r="Z330" i="1" s="1"/>
  <c r="R329" i="1"/>
  <c r="Z329" i="1" s="1"/>
  <c r="R328" i="1"/>
  <c r="Z328" i="1" s="1"/>
  <c r="R327" i="1"/>
  <c r="Z327" i="1" s="1"/>
  <c r="R326" i="1"/>
  <c r="Z326" i="1" s="1"/>
  <c r="R325" i="1"/>
  <c r="Z325" i="1" s="1"/>
  <c r="R324" i="1"/>
  <c r="Z324" i="1" s="1"/>
  <c r="R323" i="1"/>
  <c r="Z323" i="1" s="1"/>
  <c r="R322" i="1"/>
  <c r="Z322" i="1" s="1"/>
  <c r="R321" i="1"/>
  <c r="Z321" i="1" s="1"/>
  <c r="R320" i="1"/>
  <c r="Z320" i="1" s="1"/>
  <c r="R319" i="1"/>
  <c r="Z319" i="1" s="1"/>
  <c r="R318" i="1"/>
  <c r="Z318" i="1" s="1"/>
  <c r="R317" i="1"/>
  <c r="Z317" i="1" s="1"/>
  <c r="R316" i="1"/>
  <c r="Z316" i="1" s="1"/>
  <c r="R315" i="1"/>
  <c r="Z315" i="1" s="1"/>
  <c r="R314" i="1"/>
  <c r="Z314" i="1" s="1"/>
  <c r="R313" i="1"/>
  <c r="Z313" i="1" s="1"/>
  <c r="R312" i="1"/>
  <c r="Z312" i="1" s="1"/>
  <c r="R311" i="1"/>
  <c r="Z311" i="1" s="1"/>
  <c r="R310" i="1"/>
  <c r="Z310" i="1" s="1"/>
  <c r="R309" i="1"/>
  <c r="Z309" i="1" s="1"/>
  <c r="R308" i="1"/>
  <c r="Z308" i="1" s="1"/>
  <c r="R307" i="1"/>
  <c r="Z307" i="1" s="1"/>
  <c r="R306" i="1"/>
  <c r="Z306" i="1" s="1"/>
  <c r="R305" i="1"/>
  <c r="Z305" i="1" s="1"/>
  <c r="R304" i="1"/>
  <c r="Z304" i="1" s="1"/>
  <c r="R303" i="1"/>
  <c r="Z303" i="1" s="1"/>
  <c r="R302" i="1"/>
  <c r="Z302" i="1" s="1"/>
  <c r="R301" i="1"/>
  <c r="Z301" i="1" s="1"/>
  <c r="R300" i="1"/>
  <c r="Z300" i="1" s="1"/>
  <c r="R299" i="1"/>
  <c r="Z299" i="1" s="1"/>
  <c r="R298" i="1"/>
  <c r="Z298" i="1" s="1"/>
  <c r="R297" i="1"/>
  <c r="Z297" i="1" s="1"/>
  <c r="R296" i="1"/>
  <c r="Z296" i="1" s="1"/>
  <c r="R295" i="1"/>
  <c r="Z295" i="1" s="1"/>
  <c r="R294" i="1"/>
  <c r="Z294" i="1" s="1"/>
  <c r="R293" i="1"/>
  <c r="Z293" i="1" s="1"/>
  <c r="R292" i="1"/>
  <c r="Z292" i="1" s="1"/>
  <c r="R291" i="1"/>
  <c r="Z291" i="1" s="1"/>
  <c r="R290" i="1"/>
  <c r="Z290" i="1" s="1"/>
  <c r="R289" i="1"/>
  <c r="Z289" i="1" s="1"/>
  <c r="R288" i="1"/>
  <c r="Z288" i="1" s="1"/>
  <c r="R287" i="1"/>
  <c r="Z287" i="1" s="1"/>
  <c r="R286" i="1"/>
  <c r="Z286" i="1" s="1"/>
  <c r="R285" i="1"/>
  <c r="Z285" i="1" s="1"/>
  <c r="R284" i="1"/>
  <c r="Z284" i="1" s="1"/>
  <c r="R283" i="1"/>
  <c r="Z283" i="1" s="1"/>
  <c r="R282" i="1"/>
  <c r="Z282" i="1" s="1"/>
  <c r="R281" i="1"/>
  <c r="Z281" i="1" s="1"/>
  <c r="R280" i="1"/>
  <c r="Z280" i="1" s="1"/>
  <c r="R279" i="1"/>
  <c r="Z279" i="1" s="1"/>
  <c r="R278" i="1"/>
  <c r="Z278" i="1" s="1"/>
  <c r="R277" i="1"/>
  <c r="Z277" i="1" s="1"/>
  <c r="R276" i="1"/>
  <c r="Z276" i="1" s="1"/>
  <c r="R275" i="1"/>
  <c r="Z275" i="1" s="1"/>
  <c r="R274" i="1"/>
  <c r="Z274" i="1" s="1"/>
  <c r="R273" i="1"/>
  <c r="Z273" i="1" s="1"/>
  <c r="R272" i="1"/>
  <c r="Z272" i="1" s="1"/>
  <c r="R271" i="1"/>
  <c r="Z271" i="1" s="1"/>
  <c r="R270" i="1"/>
  <c r="Z270" i="1" s="1"/>
  <c r="R269" i="1"/>
  <c r="Z269" i="1" s="1"/>
  <c r="R268" i="1"/>
  <c r="Z268" i="1" s="1"/>
  <c r="R267" i="1"/>
  <c r="Z267" i="1" s="1"/>
  <c r="R266" i="1"/>
  <c r="Z266" i="1" s="1"/>
  <c r="R265" i="1"/>
  <c r="Z265" i="1" s="1"/>
  <c r="R264" i="1"/>
  <c r="Z264" i="1" s="1"/>
  <c r="R263" i="1"/>
  <c r="Z263" i="1" s="1"/>
  <c r="R262" i="1"/>
  <c r="Z262" i="1" s="1"/>
  <c r="R261" i="1"/>
  <c r="Z261" i="1" s="1"/>
  <c r="R260" i="1"/>
  <c r="Z260" i="1" s="1"/>
  <c r="R259" i="1"/>
  <c r="Z259" i="1" s="1"/>
  <c r="R258" i="1"/>
  <c r="Z258" i="1" s="1"/>
  <c r="R257" i="1"/>
  <c r="Z257" i="1" s="1"/>
  <c r="R256" i="1"/>
  <c r="Z256" i="1" s="1"/>
  <c r="R255" i="1"/>
  <c r="Z255" i="1" s="1"/>
  <c r="R254" i="1"/>
  <c r="Z254" i="1" s="1"/>
  <c r="R253" i="1"/>
  <c r="Z253" i="1" s="1"/>
  <c r="R252" i="1"/>
  <c r="Z252" i="1" s="1"/>
  <c r="R251" i="1"/>
  <c r="Z251" i="1" s="1"/>
  <c r="R250" i="1"/>
  <c r="Z250" i="1" s="1"/>
  <c r="R249" i="1"/>
  <c r="Z249" i="1" s="1"/>
  <c r="R248" i="1"/>
  <c r="Z248" i="1" s="1"/>
  <c r="R247" i="1"/>
  <c r="Z247" i="1" s="1"/>
  <c r="R246" i="1"/>
  <c r="Z246" i="1" s="1"/>
  <c r="R245" i="1"/>
  <c r="Z245" i="1" s="1"/>
  <c r="R244" i="1"/>
  <c r="Z244" i="1" s="1"/>
  <c r="R243" i="1"/>
  <c r="Z243" i="1" s="1"/>
  <c r="R242" i="1"/>
  <c r="Z242" i="1" s="1"/>
  <c r="R241" i="1"/>
  <c r="Z241" i="1" s="1"/>
  <c r="R240" i="1"/>
  <c r="Z240" i="1" s="1"/>
  <c r="R239" i="1"/>
  <c r="Z239" i="1" s="1"/>
  <c r="R238" i="1"/>
  <c r="Z238" i="1" s="1"/>
  <c r="R237" i="1"/>
  <c r="Z237" i="1" s="1"/>
  <c r="R236" i="1"/>
  <c r="Z236" i="1" s="1"/>
  <c r="R235" i="1"/>
  <c r="Z235" i="1" s="1"/>
  <c r="R234" i="1"/>
  <c r="Z234" i="1" s="1"/>
  <c r="R233" i="1"/>
  <c r="Z233" i="1" s="1"/>
  <c r="R232" i="1"/>
  <c r="Z232" i="1" s="1"/>
  <c r="R231" i="1"/>
  <c r="Z231" i="1" s="1"/>
  <c r="R230" i="1"/>
  <c r="Z230" i="1" s="1"/>
  <c r="R229" i="1"/>
  <c r="Z229" i="1" s="1"/>
  <c r="R228" i="1"/>
  <c r="Z228" i="1" s="1"/>
  <c r="R227" i="1"/>
  <c r="Z227" i="1" s="1"/>
  <c r="R226" i="1"/>
  <c r="Z226" i="1" s="1"/>
  <c r="R225" i="1"/>
  <c r="Z225" i="1" s="1"/>
  <c r="R224" i="1"/>
  <c r="Z224" i="1" s="1"/>
  <c r="R223" i="1"/>
  <c r="Z223" i="1" s="1"/>
  <c r="R222" i="1"/>
  <c r="Z222" i="1" s="1"/>
  <c r="R221" i="1"/>
  <c r="Z221" i="1" s="1"/>
  <c r="R220" i="1"/>
  <c r="Z220" i="1" s="1"/>
  <c r="R219" i="1"/>
  <c r="Z219" i="1" s="1"/>
  <c r="R218" i="1"/>
  <c r="Z218" i="1" s="1"/>
  <c r="R217" i="1"/>
  <c r="Z217" i="1" s="1"/>
  <c r="R216" i="1"/>
  <c r="Z216" i="1" s="1"/>
  <c r="R215" i="1"/>
  <c r="Z215" i="1" s="1"/>
  <c r="R214" i="1"/>
  <c r="Z214" i="1" s="1"/>
  <c r="R213" i="1"/>
  <c r="Z213" i="1" s="1"/>
  <c r="R212" i="1"/>
  <c r="Z212" i="1" s="1"/>
  <c r="R211" i="1"/>
  <c r="Z211" i="1" s="1"/>
  <c r="R210" i="1"/>
  <c r="Z210" i="1" s="1"/>
  <c r="R209" i="1"/>
  <c r="Z209" i="1" s="1"/>
  <c r="R208" i="1"/>
  <c r="Z208" i="1" s="1"/>
  <c r="R207" i="1"/>
  <c r="Z207" i="1" s="1"/>
  <c r="R206" i="1"/>
  <c r="Z206" i="1" s="1"/>
  <c r="R205" i="1"/>
  <c r="Z205" i="1" s="1"/>
  <c r="R204" i="1"/>
  <c r="Z204" i="1" s="1"/>
  <c r="R203" i="1"/>
  <c r="Z203" i="1" s="1"/>
  <c r="R202" i="1"/>
  <c r="Z202" i="1" s="1"/>
  <c r="R201" i="1"/>
  <c r="Z201" i="1" s="1"/>
  <c r="R200" i="1"/>
  <c r="Z200" i="1" s="1"/>
  <c r="R199" i="1"/>
  <c r="Z199" i="1" s="1"/>
  <c r="R198" i="1"/>
  <c r="Z198" i="1" s="1"/>
  <c r="R197" i="1"/>
  <c r="Z197" i="1" s="1"/>
  <c r="R196" i="1"/>
  <c r="Z196" i="1" s="1"/>
  <c r="R195" i="1"/>
  <c r="Z195" i="1" s="1"/>
  <c r="R194" i="1"/>
  <c r="Z194" i="1" s="1"/>
  <c r="R193" i="1"/>
  <c r="Z193" i="1" s="1"/>
  <c r="R192" i="1"/>
  <c r="Z192" i="1" s="1"/>
  <c r="R191" i="1"/>
  <c r="Z191" i="1" s="1"/>
  <c r="R190" i="1"/>
  <c r="Z190" i="1" s="1"/>
  <c r="R189" i="1"/>
  <c r="Z189" i="1" s="1"/>
  <c r="R188" i="1"/>
  <c r="Z188" i="1" s="1"/>
  <c r="R187" i="1"/>
  <c r="Z187" i="1" s="1"/>
  <c r="R186" i="1"/>
  <c r="Z186" i="1" s="1"/>
  <c r="R185" i="1"/>
  <c r="Z185" i="1" s="1"/>
  <c r="R184" i="1"/>
  <c r="Z184" i="1" s="1"/>
  <c r="R183" i="1"/>
  <c r="Z183" i="1" s="1"/>
  <c r="R182" i="1"/>
  <c r="Z182" i="1" s="1"/>
  <c r="R181" i="1"/>
  <c r="Z181" i="1" s="1"/>
  <c r="R180" i="1"/>
  <c r="Z180" i="1" s="1"/>
  <c r="R179" i="1"/>
  <c r="Z179" i="1" s="1"/>
  <c r="R178" i="1"/>
  <c r="Z178" i="1" s="1"/>
  <c r="R177" i="1"/>
  <c r="Z177" i="1" s="1"/>
  <c r="R176" i="1"/>
  <c r="Z176" i="1" s="1"/>
  <c r="R175" i="1"/>
  <c r="Z175" i="1" s="1"/>
  <c r="R174" i="1"/>
  <c r="Z174" i="1" s="1"/>
  <c r="R173" i="1"/>
  <c r="Z173" i="1" s="1"/>
  <c r="R172" i="1"/>
  <c r="Z172" i="1" s="1"/>
  <c r="R171" i="1"/>
  <c r="Z171" i="1" s="1"/>
  <c r="R170" i="1"/>
  <c r="Z170" i="1" s="1"/>
  <c r="R169" i="1"/>
  <c r="Z169" i="1" s="1"/>
  <c r="R168" i="1"/>
  <c r="Z168" i="1" s="1"/>
  <c r="R167" i="1"/>
  <c r="Z167" i="1" s="1"/>
  <c r="R166" i="1"/>
  <c r="Z166" i="1" s="1"/>
  <c r="R165" i="1"/>
  <c r="Z165" i="1" s="1"/>
  <c r="R164" i="1"/>
  <c r="Z164" i="1" s="1"/>
  <c r="R163" i="1"/>
  <c r="Z163" i="1" s="1"/>
  <c r="R162" i="1"/>
  <c r="Z162" i="1" s="1"/>
  <c r="R161" i="1"/>
  <c r="Z161" i="1" s="1"/>
  <c r="R160" i="1"/>
  <c r="Z160" i="1" s="1"/>
  <c r="R159" i="1"/>
  <c r="Z159" i="1" s="1"/>
  <c r="R158" i="1"/>
  <c r="Z158" i="1" s="1"/>
  <c r="R157" i="1"/>
  <c r="Z157" i="1" s="1"/>
  <c r="R156" i="1"/>
  <c r="Z156" i="1" s="1"/>
  <c r="R155" i="1"/>
  <c r="Z155" i="1" s="1"/>
  <c r="R154" i="1"/>
  <c r="Z154" i="1" s="1"/>
  <c r="R153" i="1"/>
  <c r="Z153" i="1" s="1"/>
  <c r="R152" i="1"/>
  <c r="Z152" i="1" s="1"/>
  <c r="R151" i="1"/>
  <c r="Z151" i="1" s="1"/>
  <c r="R150" i="1"/>
  <c r="Z150" i="1" s="1"/>
  <c r="R149" i="1"/>
  <c r="Z149" i="1" s="1"/>
  <c r="R148" i="1"/>
  <c r="Z148" i="1" s="1"/>
  <c r="R147" i="1"/>
  <c r="Z147" i="1" s="1"/>
  <c r="R146" i="1"/>
  <c r="Z146" i="1" s="1"/>
  <c r="R145" i="1"/>
  <c r="Z145" i="1" s="1"/>
  <c r="R144" i="1"/>
  <c r="Z144" i="1" s="1"/>
  <c r="R143" i="1"/>
  <c r="Z143" i="1" s="1"/>
  <c r="R142" i="1"/>
  <c r="Z142" i="1" s="1"/>
  <c r="R141" i="1"/>
  <c r="Z141" i="1" s="1"/>
  <c r="R140" i="1"/>
  <c r="Z140" i="1" s="1"/>
  <c r="R139" i="1"/>
  <c r="Z139" i="1" s="1"/>
  <c r="R138" i="1"/>
  <c r="Z138" i="1" s="1"/>
  <c r="R137" i="1"/>
  <c r="Z137" i="1" s="1"/>
  <c r="R136" i="1"/>
  <c r="Z136" i="1" s="1"/>
  <c r="R135" i="1"/>
  <c r="Z135" i="1" s="1"/>
  <c r="R134" i="1"/>
  <c r="Z134" i="1" s="1"/>
  <c r="R133" i="1"/>
  <c r="Z133" i="1" s="1"/>
  <c r="R132" i="1"/>
  <c r="Z132" i="1" s="1"/>
  <c r="R131" i="1"/>
  <c r="Z131" i="1" s="1"/>
  <c r="R130" i="1"/>
  <c r="Z130" i="1" s="1"/>
  <c r="R129" i="1"/>
  <c r="Z129" i="1" s="1"/>
  <c r="R128" i="1"/>
  <c r="Z128" i="1" s="1"/>
  <c r="R127" i="1"/>
  <c r="Z127" i="1" s="1"/>
  <c r="R126" i="1"/>
  <c r="Z126" i="1" s="1"/>
  <c r="R125" i="1"/>
  <c r="Z125" i="1" s="1"/>
  <c r="R124" i="1"/>
  <c r="Z124" i="1" s="1"/>
  <c r="R123" i="1"/>
  <c r="Z123" i="1" s="1"/>
  <c r="R122" i="1"/>
  <c r="Z122" i="1" s="1"/>
  <c r="R121" i="1"/>
  <c r="Z121" i="1" s="1"/>
  <c r="R120" i="1"/>
  <c r="Z120" i="1" s="1"/>
  <c r="R119" i="1"/>
  <c r="Z119" i="1" s="1"/>
  <c r="R118" i="1"/>
  <c r="Z118" i="1" s="1"/>
  <c r="R117" i="1"/>
  <c r="Z117" i="1" s="1"/>
  <c r="R116" i="1"/>
  <c r="Z116" i="1" s="1"/>
  <c r="R115" i="1"/>
  <c r="Z115" i="1" s="1"/>
  <c r="R114" i="1"/>
  <c r="Z114" i="1" s="1"/>
  <c r="R113" i="1"/>
  <c r="Z113" i="1" s="1"/>
  <c r="R112" i="1"/>
  <c r="Z112" i="1" s="1"/>
  <c r="R111" i="1"/>
  <c r="Z111" i="1" s="1"/>
  <c r="R110" i="1"/>
  <c r="Z110" i="1" s="1"/>
  <c r="R109" i="1"/>
  <c r="Z109" i="1" s="1"/>
  <c r="R108" i="1"/>
  <c r="Z108" i="1" s="1"/>
  <c r="R107" i="1"/>
  <c r="Z107" i="1" s="1"/>
  <c r="R106" i="1"/>
  <c r="Z106" i="1" s="1"/>
  <c r="R105" i="1"/>
  <c r="Z105" i="1" s="1"/>
  <c r="R104" i="1"/>
  <c r="Z104" i="1" s="1"/>
  <c r="R103" i="1"/>
  <c r="Z103" i="1" s="1"/>
  <c r="R102" i="1"/>
  <c r="Z102" i="1" s="1"/>
  <c r="R101" i="1"/>
  <c r="Z101" i="1" s="1"/>
  <c r="R100" i="1"/>
  <c r="Z100" i="1" s="1"/>
  <c r="R99" i="1"/>
  <c r="Z99" i="1" s="1"/>
  <c r="R98" i="1"/>
  <c r="Z98" i="1" s="1"/>
  <c r="R97" i="1"/>
  <c r="Z97" i="1" s="1"/>
  <c r="R96" i="1"/>
  <c r="Z96" i="1" s="1"/>
  <c r="R95" i="1"/>
  <c r="Z95" i="1" s="1"/>
  <c r="R94" i="1"/>
  <c r="Z94" i="1" s="1"/>
  <c r="R93" i="1"/>
  <c r="Z93" i="1" s="1"/>
  <c r="R92" i="1"/>
  <c r="Z92" i="1" s="1"/>
  <c r="R91" i="1"/>
  <c r="Z91" i="1" s="1"/>
  <c r="R90" i="1"/>
  <c r="Z90" i="1" s="1"/>
  <c r="R89" i="1"/>
  <c r="Z89" i="1" s="1"/>
  <c r="R88" i="1"/>
  <c r="Z88" i="1" s="1"/>
  <c r="R87" i="1"/>
  <c r="Z87" i="1" s="1"/>
  <c r="R86" i="1"/>
  <c r="Z86" i="1" s="1"/>
  <c r="R85" i="1"/>
  <c r="Z85" i="1" s="1"/>
  <c r="R84" i="1"/>
  <c r="Z84" i="1" s="1"/>
  <c r="R83" i="1"/>
  <c r="Z83" i="1" s="1"/>
  <c r="R82" i="1"/>
  <c r="Z82" i="1" s="1"/>
  <c r="R81" i="1"/>
  <c r="Z81" i="1" s="1"/>
  <c r="R80" i="1"/>
  <c r="Z80" i="1" s="1"/>
  <c r="R79" i="1"/>
  <c r="Z79" i="1" s="1"/>
  <c r="R78" i="1"/>
  <c r="Z78" i="1" s="1"/>
  <c r="R77" i="1"/>
  <c r="Z77" i="1" s="1"/>
  <c r="R76" i="1"/>
  <c r="Z76" i="1" s="1"/>
  <c r="R75" i="1"/>
  <c r="Z75" i="1" s="1"/>
  <c r="R74" i="1"/>
  <c r="Z74" i="1" s="1"/>
  <c r="R73" i="1"/>
  <c r="Z73" i="1" s="1"/>
  <c r="R72" i="1"/>
  <c r="Z72" i="1" s="1"/>
  <c r="R71" i="1"/>
  <c r="Z71" i="1" s="1"/>
  <c r="R70" i="1"/>
  <c r="Z70" i="1" s="1"/>
  <c r="R69" i="1"/>
  <c r="Z69" i="1" s="1"/>
  <c r="R68" i="1"/>
  <c r="Z68" i="1" s="1"/>
  <c r="R67" i="1"/>
  <c r="Z67" i="1" s="1"/>
  <c r="R66" i="1"/>
  <c r="Z66" i="1" s="1"/>
  <c r="R65" i="1"/>
  <c r="Z65" i="1" s="1"/>
  <c r="R64" i="1"/>
  <c r="Z64" i="1" s="1"/>
  <c r="R63" i="1"/>
  <c r="Z63" i="1" s="1"/>
  <c r="R62" i="1"/>
  <c r="Z62" i="1" s="1"/>
  <c r="R61" i="1"/>
  <c r="Z61" i="1" s="1"/>
  <c r="R60" i="1"/>
  <c r="Z60" i="1" s="1"/>
  <c r="R59" i="1"/>
  <c r="Z59" i="1" s="1"/>
  <c r="R58" i="1"/>
  <c r="Z58" i="1" s="1"/>
  <c r="R57" i="1"/>
  <c r="Z57" i="1" s="1"/>
  <c r="R56" i="1"/>
  <c r="Z56" i="1" s="1"/>
  <c r="R55" i="1"/>
  <c r="Z55" i="1" s="1"/>
  <c r="R54" i="1"/>
  <c r="Z54" i="1" s="1"/>
  <c r="R53" i="1"/>
  <c r="Z53" i="1" s="1"/>
  <c r="R52" i="1"/>
  <c r="Z52" i="1" s="1"/>
  <c r="R51" i="1"/>
  <c r="Z51" i="1" s="1"/>
  <c r="R50" i="1"/>
  <c r="Z50" i="1" s="1"/>
  <c r="R49" i="1"/>
  <c r="Z49" i="1" s="1"/>
  <c r="R48" i="1"/>
  <c r="Z48" i="1" s="1"/>
  <c r="R47" i="1"/>
  <c r="Z47" i="1" s="1"/>
  <c r="R46" i="1"/>
  <c r="Z46" i="1" s="1"/>
  <c r="R45" i="1"/>
  <c r="Z45" i="1" s="1"/>
  <c r="R44" i="1"/>
  <c r="Z44" i="1" s="1"/>
  <c r="R43" i="1"/>
  <c r="Z43" i="1" s="1"/>
  <c r="R42" i="1"/>
  <c r="Z42" i="1" s="1"/>
  <c r="R41" i="1"/>
  <c r="Z41" i="1" s="1"/>
  <c r="R40" i="1"/>
  <c r="Z40" i="1" s="1"/>
  <c r="R39" i="1"/>
  <c r="Z39" i="1" s="1"/>
  <c r="R38" i="1"/>
  <c r="Z38" i="1" s="1"/>
  <c r="R37" i="1"/>
  <c r="Z37" i="1" s="1"/>
  <c r="R36" i="1"/>
  <c r="Z36" i="1" s="1"/>
  <c r="R35" i="1"/>
  <c r="Z35" i="1" s="1"/>
  <c r="R34" i="1"/>
  <c r="Z34" i="1" s="1"/>
  <c r="R33" i="1"/>
  <c r="Z33" i="1" s="1"/>
  <c r="R32" i="1"/>
  <c r="Z32" i="1" s="1"/>
  <c r="R31" i="1"/>
  <c r="Z31" i="1" s="1"/>
  <c r="R30" i="1"/>
  <c r="Z30" i="1" s="1"/>
  <c r="R29" i="1"/>
  <c r="Z29" i="1" s="1"/>
  <c r="R28" i="1"/>
  <c r="Z28" i="1" s="1"/>
  <c r="R27" i="1"/>
  <c r="Z27" i="1" s="1"/>
  <c r="R26" i="1"/>
  <c r="Z26" i="1" s="1"/>
  <c r="R25" i="1"/>
  <c r="Z25" i="1" s="1"/>
  <c r="R24" i="1"/>
  <c r="Z24" i="1" s="1"/>
  <c r="R23" i="1"/>
  <c r="Z23" i="1" s="1"/>
  <c r="R22" i="1"/>
  <c r="Z22" i="1" s="1"/>
  <c r="O644" i="1"/>
  <c r="P644" i="1" s="1"/>
  <c r="O643" i="1"/>
  <c r="P643" i="1" s="1"/>
  <c r="O642" i="1"/>
  <c r="P642" i="1" s="1"/>
  <c r="O641" i="1"/>
  <c r="P641" i="1" s="1"/>
  <c r="O640" i="1"/>
  <c r="P640" i="1" s="1"/>
  <c r="O639" i="1"/>
  <c r="P639" i="1" s="1"/>
  <c r="O638" i="1"/>
  <c r="P638" i="1" s="1"/>
  <c r="O637" i="1"/>
  <c r="P637" i="1" s="1"/>
  <c r="O636" i="1"/>
  <c r="P636" i="1" s="1"/>
  <c r="O635" i="1"/>
  <c r="P635" i="1" s="1"/>
  <c r="O634" i="1"/>
  <c r="O633" i="1"/>
  <c r="P633" i="1" s="1"/>
  <c r="O632" i="1"/>
  <c r="P632" i="1" s="1"/>
  <c r="O631" i="1"/>
  <c r="P631" i="1" s="1"/>
  <c r="O630" i="1"/>
  <c r="P630" i="1" s="1"/>
  <c r="O629" i="1"/>
  <c r="P629" i="1" s="1"/>
  <c r="O628" i="1"/>
  <c r="P628" i="1" s="1"/>
  <c r="O627" i="1"/>
  <c r="P627" i="1" s="1"/>
  <c r="O626" i="1"/>
  <c r="P626" i="1" s="1"/>
  <c r="O625" i="1"/>
  <c r="P625" i="1" s="1"/>
  <c r="O624" i="1"/>
  <c r="P624" i="1" s="1"/>
  <c r="O623" i="1"/>
  <c r="P623" i="1" s="1"/>
  <c r="O622" i="1"/>
  <c r="P622" i="1" s="1"/>
  <c r="O621" i="1"/>
  <c r="P621" i="1" s="1"/>
  <c r="O620" i="1"/>
  <c r="P620" i="1" s="1"/>
  <c r="O619" i="1"/>
  <c r="P619" i="1" s="1"/>
  <c r="O618" i="1"/>
  <c r="P618" i="1" s="1"/>
  <c r="O617" i="1"/>
  <c r="P617" i="1" s="1"/>
  <c r="O616" i="1"/>
  <c r="P616" i="1" s="1"/>
  <c r="O615" i="1"/>
  <c r="P615" i="1" s="1"/>
  <c r="O614" i="1"/>
  <c r="P614" i="1" s="1"/>
  <c r="O613" i="1"/>
  <c r="P613" i="1" s="1"/>
  <c r="O612" i="1"/>
  <c r="P612" i="1" s="1"/>
  <c r="O611" i="1"/>
  <c r="O610" i="1"/>
  <c r="P610" i="1" s="1"/>
  <c r="O609" i="1"/>
  <c r="P609" i="1" s="1"/>
  <c r="O608" i="1"/>
  <c r="P608" i="1" s="1"/>
  <c r="O607" i="1"/>
  <c r="P607" i="1" s="1"/>
  <c r="O606" i="1"/>
  <c r="P606" i="1" s="1"/>
  <c r="O605" i="1"/>
  <c r="O604" i="1"/>
  <c r="P604" i="1" s="1"/>
  <c r="O603" i="1"/>
  <c r="P603" i="1" s="1"/>
  <c r="O602" i="1"/>
  <c r="P602" i="1" s="1"/>
  <c r="O601" i="1"/>
  <c r="O600" i="1"/>
  <c r="O599" i="1"/>
  <c r="O598" i="1"/>
  <c r="O597" i="1"/>
  <c r="P597" i="1" s="1"/>
  <c r="O596" i="1"/>
  <c r="P596" i="1" s="1"/>
  <c r="O595" i="1"/>
  <c r="O594" i="1"/>
  <c r="O593" i="1"/>
  <c r="P593" i="1" s="1"/>
  <c r="O592" i="1"/>
  <c r="O591" i="1"/>
  <c r="O590" i="1"/>
  <c r="O589" i="1"/>
  <c r="O588" i="1"/>
  <c r="P588" i="1" s="1"/>
  <c r="O587" i="1"/>
  <c r="O586" i="1"/>
  <c r="O585" i="1"/>
  <c r="O584" i="1"/>
  <c r="P584" i="1" s="1"/>
  <c r="O583" i="1"/>
  <c r="O582" i="1"/>
  <c r="O581" i="1"/>
  <c r="O580" i="1"/>
  <c r="O579" i="1"/>
  <c r="O578" i="1"/>
  <c r="P578" i="1" s="1"/>
  <c r="O577" i="1"/>
  <c r="O576" i="1"/>
  <c r="O575" i="1"/>
  <c r="O574" i="1"/>
  <c r="O573" i="1"/>
  <c r="O572" i="1"/>
  <c r="O571" i="1"/>
  <c r="O568" i="1"/>
  <c r="O566" i="1"/>
  <c r="O565" i="1"/>
  <c r="O564" i="1"/>
  <c r="P564" i="1" s="1"/>
  <c r="O563" i="1"/>
  <c r="O562" i="1"/>
  <c r="P562" i="1" s="1"/>
  <c r="O561" i="1"/>
  <c r="P561" i="1" s="1"/>
  <c r="O560" i="1"/>
  <c r="P560" i="1" s="1"/>
  <c r="O559" i="1"/>
  <c r="P559" i="1" s="1"/>
  <c r="O558" i="1"/>
  <c r="P558" i="1" s="1"/>
  <c r="O557" i="1"/>
  <c r="O556" i="1"/>
  <c r="P556" i="1" s="1"/>
  <c r="O555" i="1"/>
  <c r="O554" i="1"/>
  <c r="P554" i="1" s="1"/>
  <c r="O553" i="1"/>
  <c r="P553" i="1" s="1"/>
  <c r="O552" i="1"/>
  <c r="P552" i="1" s="1"/>
  <c r="O551" i="1"/>
  <c r="P551" i="1" s="1"/>
  <c r="O550" i="1"/>
  <c r="P550" i="1" s="1"/>
  <c r="O549" i="1"/>
  <c r="O548" i="1"/>
  <c r="P548" i="1" s="1"/>
  <c r="O547" i="1"/>
  <c r="O546" i="1"/>
  <c r="P546" i="1" s="1"/>
  <c r="O545" i="1"/>
  <c r="P545" i="1" s="1"/>
  <c r="O544" i="1"/>
  <c r="P544" i="1" s="1"/>
  <c r="O543" i="1"/>
  <c r="P543" i="1" s="1"/>
  <c r="O542" i="1"/>
  <c r="P542" i="1" s="1"/>
  <c r="O541" i="1"/>
  <c r="O540" i="1"/>
  <c r="P540" i="1" s="1"/>
  <c r="O539" i="1"/>
  <c r="O538" i="1"/>
  <c r="P538" i="1" s="1"/>
  <c r="O537" i="1"/>
  <c r="P537" i="1" s="1"/>
  <c r="O536" i="1"/>
  <c r="P536" i="1" s="1"/>
  <c r="O535" i="1"/>
  <c r="P535" i="1" s="1"/>
  <c r="O534" i="1"/>
  <c r="P534" i="1" s="1"/>
  <c r="O533" i="1"/>
  <c r="O532" i="1"/>
  <c r="P532" i="1" s="1"/>
  <c r="O531" i="1"/>
  <c r="O530" i="1"/>
  <c r="P530" i="1" s="1"/>
  <c r="O529" i="1"/>
  <c r="P529" i="1" s="1"/>
  <c r="O528" i="1"/>
  <c r="P528" i="1" s="1"/>
  <c r="O527" i="1"/>
  <c r="P527" i="1" s="1"/>
  <c r="O526" i="1"/>
  <c r="P526" i="1" s="1"/>
  <c r="O525" i="1"/>
  <c r="O524" i="1"/>
  <c r="P524" i="1" s="1"/>
  <c r="O523" i="1"/>
  <c r="O522" i="1"/>
  <c r="P522" i="1" s="1"/>
  <c r="O521" i="1"/>
  <c r="P521" i="1" s="1"/>
  <c r="O520" i="1"/>
  <c r="P520" i="1" s="1"/>
  <c r="O519" i="1"/>
  <c r="P519" i="1" s="1"/>
  <c r="O518" i="1"/>
  <c r="P518" i="1" s="1"/>
  <c r="O517" i="1"/>
  <c r="O516" i="1"/>
  <c r="P516" i="1" s="1"/>
  <c r="O515" i="1"/>
  <c r="O514" i="1"/>
  <c r="P514" i="1" s="1"/>
  <c r="O513" i="1"/>
  <c r="P513" i="1" s="1"/>
  <c r="O512" i="1"/>
  <c r="P512" i="1" s="1"/>
  <c r="O511" i="1"/>
  <c r="P511" i="1" s="1"/>
  <c r="O510" i="1"/>
  <c r="P510" i="1" s="1"/>
  <c r="O509" i="1"/>
  <c r="O508" i="1"/>
  <c r="P508" i="1" s="1"/>
  <c r="O507" i="1"/>
  <c r="O506" i="1"/>
  <c r="P506" i="1" s="1"/>
  <c r="O505" i="1"/>
  <c r="P505" i="1" s="1"/>
  <c r="O504" i="1"/>
  <c r="P504" i="1" s="1"/>
  <c r="O503" i="1"/>
  <c r="P503" i="1" s="1"/>
  <c r="O502" i="1"/>
  <c r="P502" i="1" s="1"/>
  <c r="O501" i="1"/>
  <c r="O500" i="1"/>
  <c r="P500" i="1" s="1"/>
  <c r="O499" i="1"/>
  <c r="O498" i="1"/>
  <c r="P498" i="1" s="1"/>
  <c r="O497" i="1"/>
  <c r="P497" i="1" s="1"/>
  <c r="O496" i="1"/>
  <c r="P496" i="1" s="1"/>
  <c r="O495" i="1"/>
  <c r="P495" i="1" s="1"/>
  <c r="O494" i="1"/>
  <c r="P494" i="1" s="1"/>
  <c r="O493" i="1"/>
  <c r="O492" i="1"/>
  <c r="P492" i="1" s="1"/>
  <c r="O491" i="1"/>
  <c r="O490" i="1"/>
  <c r="P490" i="1" s="1"/>
  <c r="O489" i="1"/>
  <c r="P489" i="1" s="1"/>
  <c r="O488" i="1"/>
  <c r="P488" i="1" s="1"/>
  <c r="O487" i="1"/>
  <c r="P487" i="1" s="1"/>
  <c r="O486" i="1"/>
  <c r="P486" i="1" s="1"/>
  <c r="O485" i="1"/>
  <c r="O484" i="1"/>
  <c r="P484" i="1" s="1"/>
  <c r="O483" i="1"/>
  <c r="O482" i="1"/>
  <c r="P482" i="1" s="1"/>
  <c r="O481" i="1"/>
  <c r="P481" i="1" s="1"/>
  <c r="O480" i="1"/>
  <c r="P480" i="1" s="1"/>
  <c r="O479" i="1"/>
  <c r="P479" i="1" s="1"/>
  <c r="O478" i="1"/>
  <c r="O477" i="1"/>
  <c r="O476" i="1"/>
  <c r="P476" i="1" s="1"/>
  <c r="O475" i="1"/>
  <c r="O474" i="1"/>
  <c r="P474" i="1" s="1"/>
  <c r="O473" i="1"/>
  <c r="P473" i="1" s="1"/>
  <c r="O472" i="1"/>
  <c r="P472" i="1" s="1"/>
  <c r="O471" i="1"/>
  <c r="P471" i="1" s="1"/>
  <c r="O470" i="1"/>
  <c r="P470" i="1" s="1"/>
  <c r="O469" i="1"/>
  <c r="O468" i="1"/>
  <c r="P468" i="1" s="1"/>
  <c r="O467" i="1"/>
  <c r="O466" i="1"/>
  <c r="P466" i="1" s="1"/>
  <c r="O465" i="1"/>
  <c r="P465" i="1" s="1"/>
  <c r="O464" i="1"/>
  <c r="P464" i="1" s="1"/>
  <c r="O463" i="1"/>
  <c r="P463" i="1" s="1"/>
  <c r="O462" i="1"/>
  <c r="P462" i="1" s="1"/>
  <c r="O461" i="1"/>
  <c r="O460" i="1"/>
  <c r="P460" i="1" s="1"/>
  <c r="O459" i="1"/>
  <c r="O458" i="1"/>
  <c r="P458" i="1" s="1"/>
  <c r="O457" i="1"/>
  <c r="P457" i="1" s="1"/>
  <c r="O456" i="1"/>
  <c r="P456" i="1" s="1"/>
  <c r="O455" i="1"/>
  <c r="P455" i="1" s="1"/>
  <c r="O454" i="1"/>
  <c r="P454" i="1" s="1"/>
  <c r="O453" i="1"/>
  <c r="O452" i="1"/>
  <c r="P452" i="1" s="1"/>
  <c r="O451" i="1"/>
  <c r="O450" i="1"/>
  <c r="P450" i="1" s="1"/>
  <c r="O449" i="1"/>
  <c r="P449" i="1" s="1"/>
  <c r="O448" i="1"/>
  <c r="P448" i="1" s="1"/>
  <c r="O447" i="1"/>
  <c r="P447" i="1" s="1"/>
  <c r="O446" i="1"/>
  <c r="P446" i="1" s="1"/>
  <c r="O445" i="1"/>
  <c r="O444" i="1"/>
  <c r="P444" i="1" s="1"/>
  <c r="O443" i="1"/>
  <c r="O442" i="1"/>
  <c r="P442" i="1" s="1"/>
  <c r="O441" i="1"/>
  <c r="P441" i="1" s="1"/>
  <c r="O440" i="1"/>
  <c r="P440" i="1" s="1"/>
  <c r="O439" i="1"/>
  <c r="P439" i="1" s="1"/>
  <c r="O438" i="1"/>
  <c r="P438" i="1" s="1"/>
  <c r="O437" i="1"/>
  <c r="O436" i="1"/>
  <c r="P436" i="1" s="1"/>
  <c r="O435" i="1"/>
  <c r="O434" i="1"/>
  <c r="P434" i="1" s="1"/>
  <c r="O433" i="1"/>
  <c r="P433" i="1" s="1"/>
  <c r="O432" i="1"/>
  <c r="P432" i="1" s="1"/>
  <c r="O431" i="1"/>
  <c r="P431" i="1" s="1"/>
  <c r="O430" i="1"/>
  <c r="O429" i="1"/>
  <c r="O428" i="1"/>
  <c r="P428" i="1" s="1"/>
  <c r="O427" i="1"/>
  <c r="O426" i="1"/>
  <c r="P426" i="1" s="1"/>
  <c r="O425" i="1"/>
  <c r="P425" i="1" s="1"/>
  <c r="O424" i="1"/>
  <c r="P424" i="1" s="1"/>
  <c r="O423" i="1"/>
  <c r="P423" i="1" s="1"/>
  <c r="O422" i="1"/>
  <c r="P422" i="1" s="1"/>
  <c r="O421" i="1"/>
  <c r="O420" i="1"/>
  <c r="P420" i="1" s="1"/>
  <c r="O419" i="1"/>
  <c r="O418" i="1"/>
  <c r="P418" i="1" s="1"/>
  <c r="O417" i="1"/>
  <c r="P417" i="1" s="1"/>
  <c r="O416" i="1"/>
  <c r="P416" i="1" s="1"/>
  <c r="O415" i="1"/>
  <c r="P415" i="1" s="1"/>
  <c r="O414" i="1"/>
  <c r="P414" i="1" s="1"/>
  <c r="O413" i="1"/>
  <c r="P413" i="1" s="1"/>
  <c r="O412" i="1"/>
  <c r="P412" i="1" s="1"/>
  <c r="O411" i="1"/>
  <c r="O410" i="1"/>
  <c r="P410" i="1" s="1"/>
  <c r="O409" i="1"/>
  <c r="P409" i="1" s="1"/>
  <c r="O408" i="1"/>
  <c r="P408" i="1" s="1"/>
  <c r="O407" i="1"/>
  <c r="P407" i="1" s="1"/>
  <c r="O406" i="1"/>
  <c r="O405" i="1"/>
  <c r="O404" i="1"/>
  <c r="O403" i="1"/>
  <c r="O402" i="1"/>
  <c r="P402" i="1" s="1"/>
  <c r="O401" i="1"/>
  <c r="P401" i="1" s="1"/>
  <c r="O400" i="1"/>
  <c r="P400" i="1" s="1"/>
  <c r="O399" i="1"/>
  <c r="P399" i="1" s="1"/>
  <c r="O398" i="1"/>
  <c r="P398" i="1" s="1"/>
  <c r="O397" i="1"/>
  <c r="O396" i="1"/>
  <c r="P396" i="1" s="1"/>
  <c r="O395" i="1"/>
  <c r="O394" i="1"/>
  <c r="P394" i="1" s="1"/>
  <c r="O393" i="1"/>
  <c r="P393" i="1" s="1"/>
  <c r="O392" i="1"/>
  <c r="P392" i="1" s="1"/>
  <c r="O391" i="1"/>
  <c r="P391" i="1" s="1"/>
  <c r="O390" i="1"/>
  <c r="P390" i="1" s="1"/>
  <c r="O389" i="1"/>
  <c r="O388" i="1"/>
  <c r="O387" i="1"/>
  <c r="O386" i="1"/>
  <c r="P386" i="1" s="1"/>
  <c r="O385" i="1"/>
  <c r="P385" i="1" s="1"/>
  <c r="O384" i="1"/>
  <c r="P384" i="1" s="1"/>
  <c r="O383" i="1"/>
  <c r="P383" i="1" s="1"/>
  <c r="O382" i="1"/>
  <c r="P382" i="1" s="1"/>
  <c r="O381" i="1"/>
  <c r="O380" i="1"/>
  <c r="P380" i="1" s="1"/>
  <c r="O379" i="1"/>
  <c r="O378" i="1"/>
  <c r="P378" i="1" s="1"/>
  <c r="O377" i="1"/>
  <c r="P377" i="1" s="1"/>
  <c r="O376" i="1"/>
  <c r="P376" i="1" s="1"/>
  <c r="O375" i="1"/>
  <c r="P375" i="1" s="1"/>
  <c r="O374" i="1"/>
  <c r="P374" i="1" s="1"/>
  <c r="O373" i="1"/>
  <c r="O372" i="1"/>
  <c r="O371" i="1"/>
  <c r="O370" i="1"/>
  <c r="P370" i="1" s="1"/>
  <c r="O369" i="1"/>
  <c r="O368" i="1"/>
  <c r="P368" i="1" s="1"/>
  <c r="O367" i="1"/>
  <c r="P367" i="1" s="1"/>
  <c r="O366" i="1"/>
  <c r="P366" i="1" s="1"/>
  <c r="O365" i="1"/>
  <c r="O364" i="1"/>
  <c r="P364" i="1" s="1"/>
  <c r="O363" i="1"/>
  <c r="O362" i="1"/>
  <c r="P362" i="1" s="1"/>
  <c r="O361" i="1"/>
  <c r="P361" i="1" s="1"/>
  <c r="O360" i="1"/>
  <c r="P360" i="1" s="1"/>
  <c r="O359" i="1"/>
  <c r="P359" i="1" s="1"/>
  <c r="O358" i="1"/>
  <c r="P358" i="1" s="1"/>
  <c r="O357" i="1"/>
  <c r="O356" i="1"/>
  <c r="P356" i="1" s="1"/>
  <c r="O355" i="1"/>
  <c r="O354" i="1"/>
  <c r="P354" i="1" s="1"/>
  <c r="O353" i="1"/>
  <c r="P353" i="1" s="1"/>
  <c r="O352" i="1"/>
  <c r="P352" i="1" s="1"/>
  <c r="O351" i="1"/>
  <c r="P351" i="1" s="1"/>
  <c r="O350" i="1"/>
  <c r="P350" i="1" s="1"/>
  <c r="O349" i="1"/>
  <c r="O348" i="1"/>
  <c r="P348" i="1" s="1"/>
  <c r="O347" i="1"/>
  <c r="O346" i="1"/>
  <c r="P346" i="1" s="1"/>
  <c r="O345" i="1"/>
  <c r="P345" i="1" s="1"/>
  <c r="O344" i="1"/>
  <c r="P344" i="1" s="1"/>
  <c r="O343" i="1"/>
  <c r="P343" i="1" s="1"/>
  <c r="O342" i="1"/>
  <c r="P342" i="1" s="1"/>
  <c r="O341" i="1"/>
  <c r="P341" i="1" s="1"/>
  <c r="O340" i="1"/>
  <c r="O339" i="1"/>
  <c r="O338" i="1"/>
  <c r="P338" i="1" s="1"/>
  <c r="O337" i="1"/>
  <c r="P337" i="1" s="1"/>
  <c r="O336" i="1"/>
  <c r="P336" i="1" s="1"/>
  <c r="O335" i="1"/>
  <c r="P335" i="1" s="1"/>
  <c r="O334" i="1"/>
  <c r="P334" i="1" s="1"/>
  <c r="O333" i="1"/>
  <c r="P333" i="1" s="1"/>
  <c r="O332" i="1"/>
  <c r="P332" i="1" s="1"/>
  <c r="O331" i="1"/>
  <c r="O330" i="1"/>
  <c r="P330" i="1" s="1"/>
  <c r="O329" i="1"/>
  <c r="P329" i="1" s="1"/>
  <c r="O328" i="1"/>
  <c r="P328" i="1" s="1"/>
  <c r="O327" i="1"/>
  <c r="P327" i="1" s="1"/>
  <c r="O326" i="1"/>
  <c r="P326" i="1" s="1"/>
  <c r="O325" i="1"/>
  <c r="P325" i="1" s="1"/>
  <c r="O324" i="1"/>
  <c r="P324" i="1" s="1"/>
  <c r="O323" i="1"/>
  <c r="O322" i="1"/>
  <c r="P322" i="1" s="1"/>
  <c r="O321" i="1"/>
  <c r="P321" i="1" s="1"/>
  <c r="O320" i="1"/>
  <c r="P320" i="1" s="1"/>
  <c r="O319" i="1"/>
  <c r="P319" i="1" s="1"/>
  <c r="O318" i="1"/>
  <c r="O317" i="1"/>
  <c r="P317" i="1" s="1"/>
  <c r="O316" i="1"/>
  <c r="P316" i="1" s="1"/>
  <c r="O315" i="1"/>
  <c r="O314" i="1"/>
  <c r="P314" i="1" s="1"/>
  <c r="O313" i="1"/>
  <c r="P313" i="1" s="1"/>
  <c r="O312" i="1"/>
  <c r="P312" i="1" s="1"/>
  <c r="O311" i="1"/>
  <c r="P311" i="1" s="1"/>
  <c r="O310" i="1"/>
  <c r="P310" i="1" s="1"/>
  <c r="O309" i="1"/>
  <c r="P309" i="1" s="1"/>
  <c r="O308" i="1"/>
  <c r="P308" i="1" s="1"/>
  <c r="O307" i="1"/>
  <c r="O306" i="1"/>
  <c r="P306" i="1" s="1"/>
  <c r="O305" i="1"/>
  <c r="P305" i="1" s="1"/>
  <c r="O304" i="1"/>
  <c r="P304" i="1" s="1"/>
  <c r="O303" i="1"/>
  <c r="P303" i="1" s="1"/>
  <c r="O302" i="1"/>
  <c r="P302" i="1" s="1"/>
  <c r="O301" i="1"/>
  <c r="P301" i="1" s="1"/>
  <c r="O300" i="1"/>
  <c r="P300" i="1" s="1"/>
  <c r="O299" i="1"/>
  <c r="O298" i="1"/>
  <c r="P298" i="1" s="1"/>
  <c r="O297" i="1"/>
  <c r="P297" i="1" s="1"/>
  <c r="O296" i="1"/>
  <c r="P296" i="1" s="1"/>
  <c r="O295" i="1"/>
  <c r="P295" i="1" s="1"/>
  <c r="O294" i="1"/>
  <c r="P294" i="1" s="1"/>
  <c r="O293" i="1"/>
  <c r="P293" i="1" s="1"/>
  <c r="O292" i="1"/>
  <c r="P292" i="1" s="1"/>
  <c r="O291" i="1"/>
  <c r="O290" i="1"/>
  <c r="P290" i="1" s="1"/>
  <c r="O289" i="1"/>
  <c r="P289" i="1" s="1"/>
  <c r="O288" i="1"/>
  <c r="P288" i="1" s="1"/>
  <c r="O287" i="1"/>
  <c r="P287" i="1" s="1"/>
  <c r="O286" i="1"/>
  <c r="P286" i="1" s="1"/>
  <c r="O285" i="1"/>
  <c r="P285" i="1" s="1"/>
  <c r="O284" i="1"/>
  <c r="P284" i="1" s="1"/>
  <c r="O283" i="1"/>
  <c r="O282" i="1"/>
  <c r="P282" i="1" s="1"/>
  <c r="O281" i="1"/>
  <c r="P281" i="1" s="1"/>
  <c r="O280" i="1"/>
  <c r="P280" i="1" s="1"/>
  <c r="O279" i="1"/>
  <c r="P279" i="1" s="1"/>
  <c r="O278" i="1"/>
  <c r="P278" i="1" s="1"/>
  <c r="O277" i="1"/>
  <c r="P277" i="1" s="1"/>
  <c r="O276" i="1"/>
  <c r="O275" i="1"/>
  <c r="O274" i="1"/>
  <c r="P274" i="1" s="1"/>
  <c r="O273" i="1"/>
  <c r="P273" i="1" s="1"/>
  <c r="O272" i="1"/>
  <c r="P272" i="1" s="1"/>
  <c r="O271" i="1"/>
  <c r="P271" i="1" s="1"/>
  <c r="O270" i="1"/>
  <c r="P270" i="1" s="1"/>
  <c r="O269" i="1"/>
  <c r="P269" i="1" s="1"/>
  <c r="O268" i="1"/>
  <c r="P268" i="1" s="1"/>
  <c r="O267" i="1"/>
  <c r="O266" i="1"/>
  <c r="P266" i="1" s="1"/>
  <c r="O265" i="1"/>
  <c r="P265" i="1" s="1"/>
  <c r="O264" i="1"/>
  <c r="P264" i="1" s="1"/>
  <c r="O263" i="1"/>
  <c r="P263" i="1" s="1"/>
  <c r="O262" i="1"/>
  <c r="P262" i="1" s="1"/>
  <c r="O261" i="1"/>
  <c r="P261" i="1" s="1"/>
  <c r="O260" i="1"/>
  <c r="P260" i="1" s="1"/>
  <c r="O259" i="1"/>
  <c r="O258" i="1"/>
  <c r="P258" i="1" s="1"/>
  <c r="O257" i="1"/>
  <c r="P257" i="1" s="1"/>
  <c r="O256" i="1"/>
  <c r="P256" i="1" s="1"/>
  <c r="O255" i="1"/>
  <c r="P255" i="1" s="1"/>
  <c r="O254" i="1"/>
  <c r="P254" i="1" s="1"/>
  <c r="O253" i="1"/>
  <c r="P253" i="1" s="1"/>
  <c r="O252" i="1"/>
  <c r="P252" i="1" s="1"/>
  <c r="O251" i="1"/>
  <c r="O250" i="1"/>
  <c r="P250" i="1" s="1"/>
  <c r="O249" i="1"/>
  <c r="P249" i="1" s="1"/>
  <c r="O248" i="1"/>
  <c r="P248" i="1" s="1"/>
  <c r="O247" i="1"/>
  <c r="P247" i="1" s="1"/>
  <c r="O246" i="1"/>
  <c r="P246" i="1" s="1"/>
  <c r="O245" i="1"/>
  <c r="P245" i="1" s="1"/>
  <c r="O244" i="1"/>
  <c r="P244" i="1" s="1"/>
  <c r="O243" i="1"/>
  <c r="O242" i="1"/>
  <c r="P242" i="1" s="1"/>
  <c r="O241" i="1"/>
  <c r="P241" i="1" s="1"/>
  <c r="O240" i="1"/>
  <c r="P240" i="1" s="1"/>
  <c r="O239" i="1"/>
  <c r="P239" i="1" s="1"/>
  <c r="O238" i="1"/>
  <c r="P238" i="1" s="1"/>
  <c r="O237" i="1"/>
  <c r="P237" i="1" s="1"/>
  <c r="O236" i="1"/>
  <c r="P236" i="1" s="1"/>
  <c r="O235" i="1"/>
  <c r="O234" i="1"/>
  <c r="P234" i="1" s="1"/>
  <c r="O233" i="1"/>
  <c r="P233" i="1" s="1"/>
  <c r="O232" i="1"/>
  <c r="P232" i="1" s="1"/>
  <c r="O231" i="1"/>
  <c r="P231" i="1" s="1"/>
  <c r="O230" i="1"/>
  <c r="P230" i="1" s="1"/>
  <c r="O229" i="1"/>
  <c r="P229" i="1" s="1"/>
  <c r="O228" i="1"/>
  <c r="P228" i="1" s="1"/>
  <c r="O227" i="1"/>
  <c r="O226" i="1"/>
  <c r="P226" i="1" s="1"/>
  <c r="O225" i="1"/>
  <c r="P225" i="1" s="1"/>
  <c r="O224" i="1"/>
  <c r="P224" i="1" s="1"/>
  <c r="O223" i="1"/>
  <c r="P223" i="1" s="1"/>
  <c r="O222" i="1"/>
  <c r="P222" i="1" s="1"/>
  <c r="O221" i="1"/>
  <c r="P221" i="1" s="1"/>
  <c r="O220" i="1"/>
  <c r="P220" i="1" s="1"/>
  <c r="O219" i="1"/>
  <c r="O218" i="1"/>
  <c r="P218" i="1" s="1"/>
  <c r="O217" i="1"/>
  <c r="P217" i="1" s="1"/>
  <c r="O216" i="1"/>
  <c r="P216" i="1" s="1"/>
  <c r="O215" i="1"/>
  <c r="P215" i="1" s="1"/>
  <c r="O214" i="1"/>
  <c r="P214" i="1" s="1"/>
  <c r="O213" i="1"/>
  <c r="P213" i="1" s="1"/>
  <c r="O212" i="1"/>
  <c r="O211" i="1"/>
  <c r="O210" i="1"/>
  <c r="P210" i="1" s="1"/>
  <c r="O209" i="1"/>
  <c r="P209" i="1" s="1"/>
  <c r="O208" i="1"/>
  <c r="P208" i="1" s="1"/>
  <c r="O207" i="1"/>
  <c r="P207" i="1" s="1"/>
  <c r="O206" i="1"/>
  <c r="P206" i="1" s="1"/>
  <c r="O205" i="1"/>
  <c r="P205" i="1" s="1"/>
  <c r="O204" i="1"/>
  <c r="P204" i="1" s="1"/>
  <c r="O203" i="1"/>
  <c r="O202" i="1"/>
  <c r="P202" i="1" s="1"/>
  <c r="O201" i="1"/>
  <c r="P201" i="1" s="1"/>
  <c r="O200" i="1"/>
  <c r="P200" i="1" s="1"/>
  <c r="O199" i="1"/>
  <c r="P199" i="1" s="1"/>
  <c r="O198" i="1"/>
  <c r="P198" i="1" s="1"/>
  <c r="O197" i="1"/>
  <c r="P197" i="1" s="1"/>
  <c r="O196" i="1"/>
  <c r="P196" i="1" s="1"/>
  <c r="O195" i="1"/>
  <c r="O194" i="1"/>
  <c r="P194" i="1" s="1"/>
  <c r="O193" i="1"/>
  <c r="P193" i="1" s="1"/>
  <c r="O192" i="1"/>
  <c r="P192" i="1" s="1"/>
  <c r="O191" i="1"/>
  <c r="P191" i="1" s="1"/>
  <c r="O190" i="1"/>
  <c r="P190" i="1" s="1"/>
  <c r="O189" i="1"/>
  <c r="P189" i="1" s="1"/>
  <c r="O188" i="1"/>
  <c r="P188" i="1" s="1"/>
  <c r="O187" i="1"/>
  <c r="O186" i="1"/>
  <c r="P186" i="1" s="1"/>
  <c r="O185" i="1"/>
  <c r="P185" i="1" s="1"/>
  <c r="O184" i="1"/>
  <c r="P184" i="1" s="1"/>
  <c r="O183" i="1"/>
  <c r="P183" i="1" s="1"/>
  <c r="O182" i="1"/>
  <c r="P182" i="1" s="1"/>
  <c r="O181" i="1"/>
  <c r="P181" i="1" s="1"/>
  <c r="O180" i="1"/>
  <c r="P180" i="1" s="1"/>
  <c r="O179" i="1"/>
  <c r="O178" i="1"/>
  <c r="O177" i="1"/>
  <c r="P177" i="1" s="1"/>
  <c r="O176" i="1"/>
  <c r="P176" i="1" s="1"/>
  <c r="O175" i="1"/>
  <c r="P175" i="1" s="1"/>
  <c r="O174" i="1"/>
  <c r="P174" i="1" s="1"/>
  <c r="O173" i="1"/>
  <c r="P173" i="1" s="1"/>
  <c r="O172" i="1"/>
  <c r="P172" i="1" s="1"/>
  <c r="O171" i="1"/>
  <c r="O170" i="1"/>
  <c r="P170" i="1" s="1"/>
  <c r="O169" i="1"/>
  <c r="P169" i="1" s="1"/>
  <c r="O168" i="1"/>
  <c r="P168" i="1" s="1"/>
  <c r="O167" i="1"/>
  <c r="P167" i="1" s="1"/>
  <c r="O166" i="1"/>
  <c r="P166" i="1" s="1"/>
  <c r="O165" i="1"/>
  <c r="P165" i="1" s="1"/>
  <c r="O164" i="1"/>
  <c r="P164" i="1" s="1"/>
  <c r="O163" i="1"/>
  <c r="O162" i="1"/>
  <c r="P162" i="1" s="1"/>
  <c r="O161" i="1"/>
  <c r="P161" i="1" s="1"/>
  <c r="O160" i="1"/>
  <c r="P160" i="1" s="1"/>
  <c r="O159" i="1"/>
  <c r="P159" i="1" s="1"/>
  <c r="O158" i="1"/>
  <c r="P158" i="1" s="1"/>
  <c r="O157" i="1"/>
  <c r="P157" i="1" s="1"/>
  <c r="O156" i="1"/>
  <c r="P156" i="1" s="1"/>
  <c r="O155" i="1"/>
  <c r="O154" i="1"/>
  <c r="P154" i="1" s="1"/>
  <c r="O153" i="1"/>
  <c r="P153" i="1" s="1"/>
  <c r="O152" i="1"/>
  <c r="P152" i="1" s="1"/>
  <c r="O151" i="1"/>
  <c r="P151" i="1" s="1"/>
  <c r="O150" i="1"/>
  <c r="P150" i="1" s="1"/>
  <c r="O149" i="1"/>
  <c r="P149" i="1" s="1"/>
  <c r="O148" i="1"/>
  <c r="O147" i="1"/>
  <c r="O146" i="1"/>
  <c r="P146" i="1" s="1"/>
  <c r="O145" i="1"/>
  <c r="P145" i="1" s="1"/>
  <c r="O144" i="1"/>
  <c r="P144" i="1" s="1"/>
  <c r="O143" i="1"/>
  <c r="P143" i="1" s="1"/>
  <c r="O142" i="1"/>
  <c r="P142" i="1" s="1"/>
  <c r="O141" i="1"/>
  <c r="P141" i="1" s="1"/>
  <c r="O140" i="1"/>
  <c r="P140" i="1" s="1"/>
  <c r="O139" i="1"/>
  <c r="O138" i="1"/>
  <c r="P138" i="1" s="1"/>
  <c r="O137" i="1"/>
  <c r="P137" i="1" s="1"/>
  <c r="O136" i="1"/>
  <c r="P136" i="1" s="1"/>
  <c r="O135" i="1"/>
  <c r="P135" i="1" s="1"/>
  <c r="O134" i="1"/>
  <c r="P134" i="1" s="1"/>
  <c r="O133" i="1"/>
  <c r="P133" i="1" s="1"/>
  <c r="O132" i="1"/>
  <c r="P132" i="1" s="1"/>
  <c r="O131" i="1"/>
  <c r="O130" i="1"/>
  <c r="P130" i="1" s="1"/>
  <c r="O129" i="1"/>
  <c r="P129" i="1" s="1"/>
  <c r="O128" i="1"/>
  <c r="P128" i="1" s="1"/>
  <c r="O127" i="1"/>
  <c r="P127" i="1" s="1"/>
  <c r="O126" i="1"/>
  <c r="P126" i="1" s="1"/>
  <c r="O125" i="1"/>
  <c r="P125" i="1" s="1"/>
  <c r="O124" i="1"/>
  <c r="P124" i="1" s="1"/>
  <c r="O123" i="1"/>
  <c r="O122" i="1"/>
  <c r="P122" i="1" s="1"/>
  <c r="O121" i="1"/>
  <c r="P121" i="1" s="1"/>
  <c r="O120" i="1"/>
  <c r="P120" i="1" s="1"/>
  <c r="O119" i="1"/>
  <c r="P119" i="1" s="1"/>
  <c r="O118" i="1"/>
  <c r="P118" i="1" s="1"/>
  <c r="O117" i="1"/>
  <c r="P117" i="1" s="1"/>
  <c r="O116" i="1"/>
  <c r="P116" i="1" s="1"/>
  <c r="O115" i="1"/>
  <c r="O114" i="1"/>
  <c r="P114" i="1" s="1"/>
  <c r="O113" i="1"/>
  <c r="P113" i="1" s="1"/>
  <c r="O112" i="1"/>
  <c r="P112" i="1" s="1"/>
  <c r="O111" i="1"/>
  <c r="P111" i="1" s="1"/>
  <c r="O110" i="1"/>
  <c r="P110" i="1" s="1"/>
  <c r="O109" i="1"/>
  <c r="P109" i="1" s="1"/>
  <c r="O108" i="1"/>
  <c r="P108" i="1" s="1"/>
  <c r="O107" i="1"/>
  <c r="O106" i="1"/>
  <c r="P106" i="1" s="1"/>
  <c r="O105" i="1"/>
  <c r="P105" i="1" s="1"/>
  <c r="O104" i="1"/>
  <c r="P104" i="1" s="1"/>
  <c r="O103" i="1"/>
  <c r="P103" i="1" s="1"/>
  <c r="O102" i="1"/>
  <c r="P102" i="1" s="1"/>
  <c r="O101" i="1"/>
  <c r="P101" i="1" s="1"/>
  <c r="O100" i="1"/>
  <c r="P100" i="1" s="1"/>
  <c r="O99" i="1"/>
  <c r="O98" i="1"/>
  <c r="P98" i="1" s="1"/>
  <c r="O97" i="1"/>
  <c r="P97" i="1" s="1"/>
  <c r="O96" i="1"/>
  <c r="P96" i="1" s="1"/>
  <c r="O95" i="1"/>
  <c r="P95" i="1" s="1"/>
  <c r="O94" i="1"/>
  <c r="P94" i="1" s="1"/>
  <c r="O93" i="1"/>
  <c r="P93" i="1" s="1"/>
  <c r="O92" i="1"/>
  <c r="P92" i="1" s="1"/>
  <c r="O91" i="1"/>
  <c r="O90" i="1"/>
  <c r="P90" i="1" s="1"/>
  <c r="O89" i="1"/>
  <c r="P89" i="1" s="1"/>
  <c r="O88" i="1"/>
  <c r="P88" i="1" s="1"/>
  <c r="O87" i="1"/>
  <c r="P87" i="1" s="1"/>
  <c r="O86" i="1"/>
  <c r="P86" i="1" s="1"/>
  <c r="O85" i="1"/>
  <c r="P85" i="1" s="1"/>
  <c r="O84" i="1"/>
  <c r="O83" i="1"/>
  <c r="O82" i="1"/>
  <c r="P82" i="1" s="1"/>
  <c r="O81" i="1"/>
  <c r="P81" i="1" s="1"/>
  <c r="O80" i="1"/>
  <c r="P80" i="1" s="1"/>
  <c r="O79" i="1"/>
  <c r="O78" i="1"/>
  <c r="O77" i="1"/>
  <c r="P77" i="1" s="1"/>
  <c r="O76" i="1"/>
  <c r="P76" i="1" s="1"/>
  <c r="O75" i="1"/>
  <c r="O74" i="1"/>
  <c r="P74" i="1" s="1"/>
  <c r="O73" i="1"/>
  <c r="P73" i="1" s="1"/>
  <c r="O72" i="1"/>
  <c r="P72" i="1" s="1"/>
  <c r="O71" i="1"/>
  <c r="P71" i="1" s="1"/>
  <c r="O70" i="1"/>
  <c r="P70" i="1" s="1"/>
  <c r="O69" i="1"/>
  <c r="P69" i="1" s="1"/>
  <c r="O68" i="1"/>
  <c r="P68" i="1" s="1"/>
  <c r="O67" i="1"/>
  <c r="O66" i="1"/>
  <c r="P66" i="1" s="1"/>
  <c r="O65" i="1"/>
  <c r="P65" i="1" s="1"/>
  <c r="O64" i="1"/>
  <c r="P64" i="1" s="1"/>
  <c r="O63" i="1"/>
  <c r="P63" i="1" s="1"/>
  <c r="O62" i="1"/>
  <c r="P62" i="1" s="1"/>
  <c r="O61" i="1"/>
  <c r="P61" i="1" s="1"/>
  <c r="O60" i="1"/>
  <c r="O59" i="1"/>
  <c r="O58" i="1"/>
  <c r="P58" i="1" s="1"/>
  <c r="O57" i="1"/>
  <c r="P57" i="1" s="1"/>
  <c r="O56" i="1"/>
  <c r="P56" i="1" s="1"/>
  <c r="O55" i="1"/>
  <c r="P55" i="1" s="1"/>
  <c r="O54" i="1"/>
  <c r="P54" i="1" s="1"/>
  <c r="O53" i="1"/>
  <c r="P53" i="1" s="1"/>
  <c r="O52" i="1"/>
  <c r="P52" i="1" s="1"/>
  <c r="O51" i="1"/>
  <c r="O50" i="1"/>
  <c r="P50" i="1" s="1"/>
  <c r="O49" i="1"/>
  <c r="P49" i="1" s="1"/>
  <c r="O48" i="1"/>
  <c r="P48" i="1" s="1"/>
  <c r="O47" i="1"/>
  <c r="P47" i="1" s="1"/>
  <c r="O46" i="1"/>
  <c r="P46" i="1" s="1"/>
  <c r="O45" i="1"/>
  <c r="P45" i="1" s="1"/>
  <c r="O44" i="1"/>
  <c r="P44" i="1" s="1"/>
  <c r="O43" i="1"/>
  <c r="O42" i="1"/>
  <c r="P42" i="1" s="1"/>
  <c r="O41" i="1"/>
  <c r="P41" i="1" s="1"/>
  <c r="O40" i="1"/>
  <c r="P40" i="1" s="1"/>
  <c r="O39" i="1"/>
  <c r="P39" i="1" s="1"/>
  <c r="O38" i="1"/>
  <c r="P38" i="1" s="1"/>
  <c r="O37" i="1"/>
  <c r="P37" i="1" s="1"/>
  <c r="O36" i="1"/>
  <c r="P36" i="1" s="1"/>
  <c r="O35" i="1"/>
  <c r="O34" i="1"/>
  <c r="P34" i="1" s="1"/>
  <c r="O33" i="1"/>
  <c r="P33" i="1" s="1"/>
  <c r="O32" i="1"/>
  <c r="P32" i="1" s="1"/>
  <c r="O31" i="1"/>
  <c r="P31" i="1" s="1"/>
  <c r="O30" i="1"/>
  <c r="P30" i="1" s="1"/>
  <c r="O29" i="1"/>
  <c r="P29" i="1" s="1"/>
  <c r="O28" i="1"/>
  <c r="P28" i="1" s="1"/>
  <c r="O27" i="1"/>
  <c r="P27" i="1" s="1"/>
  <c r="O26" i="1"/>
  <c r="P26" i="1" s="1"/>
  <c r="O25" i="1"/>
  <c r="P25" i="1" s="1"/>
  <c r="O24" i="1"/>
  <c r="O23" i="1"/>
  <c r="P23" i="1" s="1"/>
  <c r="O22" i="1"/>
  <c r="P22" i="1" s="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6" i="1"/>
  <c r="N617" i="1"/>
  <c r="N618" i="1"/>
  <c r="N619" i="1"/>
  <c r="N620" i="1"/>
  <c r="N621" i="1"/>
  <c r="N622" i="1"/>
  <c r="N623" i="1"/>
  <c r="N624" i="1"/>
  <c r="N625" i="1"/>
  <c r="N626" i="1"/>
  <c r="N627" i="1"/>
  <c r="N628" i="1"/>
  <c r="N629" i="1"/>
  <c r="N630" i="1"/>
  <c r="N631" i="1"/>
  <c r="N632" i="1"/>
  <c r="N633" i="1"/>
  <c r="N635" i="1"/>
  <c r="N636" i="1"/>
  <c r="N637" i="1"/>
  <c r="N638" i="1"/>
  <c r="N639" i="1"/>
  <c r="N640" i="1"/>
  <c r="N641" i="1"/>
  <c r="N642" i="1"/>
  <c r="N643" i="1"/>
  <c r="N644" i="1"/>
  <c r="N577" i="1"/>
  <c r="O658" i="1"/>
  <c r="O657" i="1"/>
  <c r="O656" i="1"/>
  <c r="O652" i="1"/>
  <c r="O651" i="1"/>
  <c r="O650" i="1"/>
  <c r="O649" i="1"/>
  <c r="O648" i="1"/>
  <c r="O647" i="1"/>
  <c r="O646" i="1"/>
  <c r="O645" i="1"/>
  <c r="N566" i="1"/>
  <c r="N565" i="1"/>
  <c r="N564" i="1"/>
  <c r="N563" i="1"/>
  <c r="N562" i="1"/>
  <c r="N561" i="1"/>
  <c r="N560" i="1"/>
  <c r="N559" i="1"/>
  <c r="N558" i="1"/>
  <c r="N557" i="1"/>
  <c r="N556" i="1"/>
  <c r="N555" i="1"/>
  <c r="N554" i="1"/>
  <c r="N553" i="1"/>
  <c r="N552" i="1"/>
  <c r="N551" i="1"/>
  <c r="N550" i="1"/>
  <c r="N549" i="1"/>
  <c r="N548" i="1"/>
  <c r="N547" i="1"/>
  <c r="N546" i="1"/>
  <c r="N545" i="1"/>
  <c r="N544" i="1"/>
  <c r="N543" i="1"/>
  <c r="N542" i="1"/>
  <c r="N541" i="1"/>
  <c r="N540" i="1"/>
  <c r="N539" i="1"/>
  <c r="N538" i="1"/>
  <c r="N537" i="1"/>
  <c r="N536" i="1"/>
  <c r="N535" i="1"/>
  <c r="N534" i="1"/>
  <c r="N533" i="1"/>
  <c r="N532" i="1"/>
  <c r="N531" i="1"/>
  <c r="N530" i="1"/>
  <c r="N529" i="1"/>
  <c r="N528" i="1"/>
  <c r="N527" i="1"/>
  <c r="N526" i="1"/>
  <c r="N525" i="1"/>
  <c r="N524" i="1"/>
  <c r="N523" i="1"/>
  <c r="N522" i="1"/>
  <c r="N521" i="1"/>
  <c r="N520" i="1"/>
  <c r="N519" i="1"/>
  <c r="N518" i="1"/>
  <c r="N517" i="1"/>
  <c r="N516" i="1"/>
  <c r="N515" i="1"/>
  <c r="N514" i="1"/>
  <c r="N513" i="1"/>
  <c r="N512" i="1"/>
  <c r="N511" i="1"/>
  <c r="N510" i="1"/>
  <c r="N509" i="1"/>
  <c r="N508" i="1"/>
  <c r="N507" i="1"/>
  <c r="N506" i="1"/>
  <c r="N505" i="1"/>
  <c r="N504" i="1"/>
  <c r="N503" i="1"/>
  <c r="N502" i="1"/>
  <c r="N501" i="1"/>
  <c r="N500" i="1"/>
  <c r="N499" i="1"/>
  <c r="N498" i="1"/>
  <c r="N497" i="1"/>
  <c r="N496" i="1"/>
  <c r="N495" i="1"/>
  <c r="N494" i="1"/>
  <c r="N493" i="1"/>
  <c r="N492" i="1"/>
  <c r="N491" i="1"/>
  <c r="N490" i="1"/>
  <c r="N489" i="1"/>
  <c r="N488" i="1"/>
  <c r="N487" i="1"/>
  <c r="N486" i="1"/>
  <c r="N485" i="1"/>
  <c r="N484" i="1"/>
  <c r="N483" i="1"/>
  <c r="N482" i="1"/>
  <c r="N481" i="1"/>
  <c r="N480" i="1"/>
  <c r="N479" i="1"/>
  <c r="N478" i="1"/>
  <c r="N477" i="1"/>
  <c r="N476" i="1"/>
  <c r="N475" i="1"/>
  <c r="N474" i="1"/>
  <c r="N473" i="1"/>
  <c r="N472" i="1"/>
  <c r="N471" i="1"/>
  <c r="N470" i="1"/>
  <c r="N469" i="1"/>
  <c r="N468" i="1"/>
  <c r="N467" i="1"/>
  <c r="N466" i="1"/>
  <c r="N465" i="1"/>
  <c r="N464" i="1"/>
  <c r="N463" i="1"/>
  <c r="N462" i="1"/>
  <c r="N461" i="1"/>
  <c r="N460" i="1"/>
  <c r="N459" i="1"/>
  <c r="N458" i="1"/>
  <c r="N457" i="1"/>
  <c r="N456" i="1"/>
  <c r="N455" i="1"/>
  <c r="N454" i="1"/>
  <c r="N453" i="1"/>
  <c r="N452" i="1"/>
  <c r="N451" i="1"/>
  <c r="N450" i="1"/>
  <c r="N449" i="1"/>
  <c r="N448" i="1"/>
  <c r="N447" i="1"/>
  <c r="N446" i="1"/>
  <c r="N445" i="1"/>
  <c r="N444" i="1"/>
  <c r="N443" i="1"/>
  <c r="N442" i="1"/>
  <c r="N441" i="1"/>
  <c r="N440" i="1"/>
  <c r="N439" i="1"/>
  <c r="N438" i="1"/>
  <c r="N437" i="1"/>
  <c r="N436" i="1"/>
  <c r="N435" i="1"/>
  <c r="N434" i="1"/>
  <c r="N433" i="1"/>
  <c r="N432" i="1"/>
  <c r="N431" i="1"/>
  <c r="N430" i="1"/>
  <c r="N429" i="1"/>
  <c r="N428" i="1"/>
  <c r="N427" i="1"/>
  <c r="N426" i="1"/>
  <c r="N425" i="1"/>
  <c r="N424" i="1"/>
  <c r="N423" i="1"/>
  <c r="N422" i="1"/>
  <c r="N421" i="1"/>
  <c r="N420" i="1"/>
  <c r="N419" i="1"/>
  <c r="N418" i="1"/>
  <c r="N417" i="1"/>
  <c r="N416" i="1"/>
  <c r="N415" i="1"/>
  <c r="N414" i="1"/>
  <c r="N413" i="1"/>
  <c r="N412" i="1"/>
  <c r="N411" i="1"/>
  <c r="N410" i="1"/>
  <c r="N409" i="1"/>
  <c r="N408" i="1"/>
  <c r="N407" i="1"/>
  <c r="N406" i="1"/>
  <c r="N405" i="1"/>
  <c r="N404" i="1"/>
  <c r="N403" i="1"/>
  <c r="N402" i="1"/>
  <c r="N401" i="1"/>
  <c r="N400" i="1"/>
  <c r="N399" i="1"/>
  <c r="N398" i="1"/>
  <c r="N397" i="1"/>
  <c r="N396" i="1"/>
  <c r="N395" i="1"/>
  <c r="N394" i="1"/>
  <c r="N393" i="1"/>
  <c r="N392" i="1"/>
  <c r="N391" i="1"/>
  <c r="N390" i="1"/>
  <c r="N389" i="1"/>
  <c r="N388" i="1"/>
  <c r="N387" i="1"/>
  <c r="N386" i="1"/>
  <c r="N385" i="1"/>
  <c r="N384" i="1"/>
  <c r="N383" i="1"/>
  <c r="N382" i="1"/>
  <c r="N381" i="1"/>
  <c r="N380" i="1"/>
  <c r="N379" i="1"/>
  <c r="N378" i="1"/>
  <c r="N377" i="1"/>
  <c r="N376" i="1"/>
  <c r="N375" i="1"/>
  <c r="N374" i="1"/>
  <c r="N373" i="1"/>
  <c r="N372" i="1"/>
  <c r="N371" i="1"/>
  <c r="N370" i="1"/>
  <c r="N369" i="1"/>
  <c r="N368" i="1"/>
  <c r="N367" i="1"/>
  <c r="N366" i="1"/>
  <c r="N365" i="1"/>
  <c r="N364" i="1"/>
  <c r="N363" i="1"/>
  <c r="N362" i="1"/>
  <c r="N361" i="1"/>
  <c r="N360" i="1"/>
  <c r="N359" i="1"/>
  <c r="N358" i="1"/>
  <c r="N357" i="1"/>
  <c r="N356" i="1"/>
  <c r="N355" i="1"/>
  <c r="N354" i="1"/>
  <c r="N353" i="1"/>
  <c r="N352" i="1"/>
  <c r="N351" i="1"/>
  <c r="N350" i="1"/>
  <c r="N349" i="1"/>
  <c r="N348" i="1"/>
  <c r="N347" i="1"/>
  <c r="N346" i="1"/>
  <c r="N345" i="1"/>
  <c r="N344" i="1"/>
  <c r="N343" i="1"/>
  <c r="N342" i="1"/>
  <c r="N341" i="1"/>
  <c r="N340" i="1"/>
  <c r="N339" i="1"/>
  <c r="N338" i="1"/>
  <c r="N337" i="1"/>
  <c r="N336" i="1"/>
  <c r="N335" i="1"/>
  <c r="N334" i="1"/>
  <c r="N333" i="1"/>
  <c r="N332" i="1"/>
  <c r="N331" i="1"/>
  <c r="N330" i="1"/>
  <c r="N329" i="1"/>
  <c r="N328" i="1"/>
  <c r="N327" i="1"/>
  <c r="N326" i="1"/>
  <c r="N325" i="1"/>
  <c r="N324" i="1"/>
  <c r="N323" i="1"/>
  <c r="N322" i="1"/>
  <c r="N321" i="1"/>
  <c r="N320" i="1"/>
  <c r="N319" i="1"/>
  <c r="N318" i="1"/>
  <c r="N317" i="1"/>
  <c r="N316" i="1"/>
  <c r="N315" i="1"/>
  <c r="N314" i="1"/>
  <c r="N313" i="1"/>
  <c r="N312" i="1"/>
  <c r="N311" i="1"/>
  <c r="N310" i="1"/>
  <c r="N309" i="1"/>
  <c r="N308" i="1"/>
  <c r="N307" i="1"/>
  <c r="N306" i="1"/>
  <c r="N305" i="1"/>
  <c r="N304" i="1"/>
  <c r="N303" i="1"/>
  <c r="N302" i="1"/>
  <c r="N301" i="1"/>
  <c r="N300" i="1"/>
  <c r="N299" i="1"/>
  <c r="N298" i="1"/>
  <c r="N297" i="1"/>
  <c r="N296" i="1"/>
  <c r="N295" i="1"/>
  <c r="N294" i="1"/>
  <c r="N293" i="1"/>
  <c r="N292" i="1"/>
  <c r="N291" i="1"/>
  <c r="N290" i="1"/>
  <c r="N289" i="1"/>
  <c r="N288" i="1"/>
  <c r="N287" i="1"/>
  <c r="N286" i="1"/>
  <c r="N285" i="1"/>
  <c r="N284" i="1"/>
  <c r="N283" i="1"/>
  <c r="N282" i="1"/>
  <c r="N281" i="1"/>
  <c r="N280" i="1"/>
  <c r="N279" i="1"/>
  <c r="N278" i="1"/>
  <c r="N277" i="1"/>
  <c r="N276" i="1"/>
  <c r="N275" i="1"/>
  <c r="N274" i="1"/>
  <c r="N273" i="1"/>
  <c r="N272" i="1"/>
  <c r="N271" i="1"/>
  <c r="N270" i="1"/>
  <c r="N269" i="1"/>
  <c r="N268" i="1"/>
  <c r="N267" i="1"/>
  <c r="N266" i="1"/>
  <c r="N265" i="1"/>
  <c r="N264" i="1"/>
  <c r="N263" i="1"/>
  <c r="N262" i="1"/>
  <c r="N261" i="1"/>
  <c r="N260" i="1"/>
  <c r="N259" i="1"/>
  <c r="N258" i="1"/>
  <c r="N257" i="1"/>
  <c r="N256" i="1"/>
  <c r="N255" i="1"/>
  <c r="N254" i="1"/>
  <c r="N253" i="1"/>
  <c r="N252" i="1"/>
  <c r="N251" i="1"/>
  <c r="N250" i="1"/>
  <c r="N249" i="1"/>
  <c r="N248" i="1"/>
  <c r="N247" i="1"/>
  <c r="N246" i="1"/>
  <c r="N245" i="1"/>
  <c r="N244" i="1"/>
  <c r="N243" i="1"/>
  <c r="N242" i="1"/>
  <c r="N241" i="1"/>
  <c r="N240" i="1"/>
  <c r="N239" i="1"/>
  <c r="N238" i="1"/>
  <c r="N237" i="1"/>
  <c r="N236" i="1"/>
  <c r="N235" i="1"/>
  <c r="N234" i="1"/>
  <c r="N233" i="1"/>
  <c r="N232" i="1"/>
  <c r="N231" i="1"/>
  <c r="N230" i="1"/>
  <c r="N229" i="1"/>
  <c r="N228" i="1"/>
  <c r="N227" i="1"/>
  <c r="N226" i="1"/>
  <c r="N225" i="1"/>
  <c r="N224" i="1"/>
  <c r="N223" i="1"/>
  <c r="N222" i="1"/>
  <c r="N221" i="1"/>
  <c r="N220" i="1"/>
  <c r="N219" i="1"/>
  <c r="N218" i="1"/>
  <c r="N217" i="1"/>
  <c r="N216" i="1"/>
  <c r="N215" i="1"/>
  <c r="N214" i="1"/>
  <c r="N213" i="1"/>
  <c r="N212" i="1"/>
  <c r="N211" i="1"/>
  <c r="N210" i="1"/>
  <c r="N209" i="1"/>
  <c r="N208" i="1"/>
  <c r="N207" i="1"/>
  <c r="N206" i="1"/>
  <c r="N205" i="1"/>
  <c r="N204" i="1"/>
  <c r="N203" i="1"/>
  <c r="N202" i="1"/>
  <c r="N201" i="1"/>
  <c r="N200" i="1"/>
  <c r="N199" i="1"/>
  <c r="N198" i="1"/>
  <c r="N197" i="1"/>
  <c r="N196" i="1"/>
  <c r="N195" i="1"/>
  <c r="N194" i="1"/>
  <c r="N193" i="1"/>
  <c r="N192" i="1"/>
  <c r="N191" i="1"/>
  <c r="N190" i="1"/>
  <c r="N189" i="1"/>
  <c r="N188" i="1"/>
  <c r="N187" i="1"/>
  <c r="N186" i="1"/>
  <c r="N185" i="1"/>
  <c r="N184" i="1"/>
  <c r="N183" i="1"/>
  <c r="N182" i="1"/>
  <c r="N181" i="1"/>
  <c r="N180" i="1"/>
  <c r="N179" i="1"/>
  <c r="N178" i="1"/>
  <c r="N177" i="1"/>
  <c r="N176" i="1"/>
  <c r="N175" i="1"/>
  <c r="N174" i="1"/>
  <c r="N173" i="1"/>
  <c r="N172" i="1"/>
  <c r="N171" i="1"/>
  <c r="N170" i="1"/>
  <c r="N169" i="1"/>
  <c r="N168" i="1"/>
  <c r="N167" i="1"/>
  <c r="N166" i="1"/>
  <c r="N165" i="1"/>
  <c r="N164" i="1"/>
  <c r="N163" i="1"/>
  <c r="N162" i="1"/>
  <c r="N161" i="1"/>
  <c r="N160" i="1"/>
  <c r="N159" i="1"/>
  <c r="N158" i="1"/>
  <c r="N157" i="1"/>
  <c r="N156" i="1"/>
  <c r="N155" i="1"/>
  <c r="N154" i="1"/>
  <c r="N153" i="1"/>
  <c r="N152" i="1"/>
  <c r="N151" i="1"/>
  <c r="N150" i="1"/>
  <c r="N149" i="1"/>
  <c r="N148" i="1"/>
  <c r="N147" i="1"/>
  <c r="N146" i="1"/>
  <c r="N145" i="1"/>
  <c r="N144" i="1"/>
  <c r="N143" i="1"/>
  <c r="N142" i="1"/>
  <c r="N141" i="1"/>
  <c r="N140" i="1"/>
  <c r="N139" i="1"/>
  <c r="N138" i="1"/>
  <c r="N137" i="1"/>
  <c r="N136" i="1"/>
  <c r="N135" i="1"/>
  <c r="N134" i="1"/>
  <c r="N133" i="1"/>
  <c r="N132" i="1"/>
  <c r="N131" i="1"/>
  <c r="N130" i="1"/>
  <c r="N129" i="1"/>
  <c r="N128" i="1"/>
  <c r="N127" i="1"/>
  <c r="N126" i="1"/>
  <c r="N125" i="1"/>
  <c r="N124" i="1"/>
  <c r="N123" i="1"/>
  <c r="N122" i="1"/>
  <c r="N121" i="1"/>
  <c r="N120" i="1"/>
  <c r="N119" i="1"/>
  <c r="N118" i="1"/>
  <c r="N117" i="1"/>
  <c r="N116" i="1"/>
  <c r="N115" i="1"/>
  <c r="N114" i="1"/>
  <c r="N113" i="1"/>
  <c r="N112" i="1"/>
  <c r="N111" i="1"/>
  <c r="N110" i="1"/>
  <c r="N109" i="1"/>
  <c r="N108" i="1"/>
  <c r="N107" i="1"/>
  <c r="N106" i="1"/>
  <c r="N105" i="1"/>
  <c r="N104" i="1"/>
  <c r="N103" i="1"/>
  <c r="N102" i="1"/>
  <c r="N101" i="1"/>
  <c r="N100" i="1"/>
  <c r="N99" i="1"/>
  <c r="N98" i="1"/>
  <c r="N97" i="1"/>
  <c r="N96" i="1"/>
  <c r="N95" i="1"/>
  <c r="N94" i="1"/>
  <c r="N93" i="1"/>
  <c r="N92" i="1"/>
  <c r="N91" i="1"/>
  <c r="N90" i="1"/>
  <c r="N89" i="1"/>
  <c r="N88" i="1"/>
  <c r="N87" i="1"/>
  <c r="N86" i="1"/>
  <c r="N85" i="1"/>
  <c r="N84" i="1"/>
  <c r="N83" i="1"/>
  <c r="N82" i="1"/>
  <c r="N81" i="1"/>
  <c r="N80" i="1"/>
  <c r="N79" i="1"/>
  <c r="N78" i="1"/>
  <c r="N77" i="1"/>
  <c r="N76" i="1"/>
  <c r="N75" i="1"/>
  <c r="N74" i="1"/>
  <c r="N73" i="1"/>
  <c r="N72" i="1"/>
  <c r="N71" i="1"/>
  <c r="N70" i="1"/>
  <c r="N69" i="1"/>
  <c r="N68" i="1"/>
  <c r="N67" i="1"/>
  <c r="N66" i="1"/>
  <c r="N65" i="1"/>
  <c r="N64" i="1"/>
  <c r="N63" i="1"/>
  <c r="N62" i="1"/>
  <c r="N61" i="1"/>
  <c r="N60" i="1"/>
  <c r="N59" i="1"/>
  <c r="N58" i="1"/>
  <c r="N57" i="1"/>
  <c r="N56" i="1"/>
  <c r="N55" i="1"/>
  <c r="N54" i="1"/>
  <c r="N53" i="1"/>
  <c r="N52" i="1"/>
  <c r="N51" i="1"/>
  <c r="N50" i="1"/>
  <c r="N49" i="1"/>
  <c r="N48" i="1"/>
  <c r="N47" i="1"/>
  <c r="N46" i="1"/>
  <c r="N45" i="1"/>
  <c r="N44" i="1"/>
  <c r="N43" i="1"/>
  <c r="N42" i="1"/>
  <c r="N41" i="1"/>
  <c r="N40" i="1"/>
  <c r="N39" i="1"/>
  <c r="N38" i="1"/>
  <c r="N37" i="1"/>
  <c r="N36" i="1"/>
  <c r="N35" i="1"/>
  <c r="N34" i="1"/>
  <c r="N33" i="1"/>
  <c r="N32" i="1"/>
  <c r="N31" i="1"/>
  <c r="N30" i="1"/>
  <c r="N29" i="1"/>
  <c r="N28" i="1"/>
  <c r="N27" i="1"/>
  <c r="N26" i="1"/>
  <c r="N25" i="1"/>
  <c r="N24" i="1"/>
  <c r="N23" i="1"/>
  <c r="N22" i="1"/>
  <c r="J644" i="1"/>
  <c r="J624" i="1"/>
  <c r="J623" i="1"/>
  <c r="J22" i="1"/>
  <c r="J23"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1" i="1"/>
  <c r="J62" i="1"/>
  <c r="J63" i="1"/>
  <c r="J64" i="1"/>
  <c r="J65" i="1"/>
  <c r="J66" i="1"/>
  <c r="J67" i="1"/>
  <c r="J68" i="1"/>
  <c r="J69" i="1"/>
  <c r="J70" i="1"/>
  <c r="J71" i="1"/>
  <c r="J72" i="1"/>
  <c r="J73" i="1"/>
  <c r="J74" i="1"/>
  <c r="J75" i="1"/>
  <c r="J76" i="1"/>
  <c r="J77" i="1"/>
  <c r="J78"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77" i="1"/>
  <c r="J579" i="1"/>
  <c r="J580" i="1"/>
  <c r="J581" i="1"/>
  <c r="J582" i="1"/>
  <c r="J583" i="1"/>
  <c r="J584" i="1"/>
  <c r="J585" i="1"/>
  <c r="J586" i="1"/>
  <c r="J587" i="1"/>
  <c r="J588" i="1"/>
  <c r="J589" i="1"/>
  <c r="J590" i="1"/>
  <c r="J591" i="1"/>
  <c r="J592" i="1"/>
  <c r="J593" i="1"/>
  <c r="J594" i="1"/>
  <c r="J598" i="1"/>
  <c r="J599" i="1"/>
  <c r="J600" i="1"/>
  <c r="J601" i="1"/>
  <c r="J603" i="1"/>
  <c r="J604" i="1"/>
  <c r="J608" i="1"/>
  <c r="J609" i="1"/>
  <c r="J610" i="1"/>
  <c r="J611" i="1"/>
  <c r="J613" i="1"/>
  <c r="J614" i="1"/>
  <c r="J615" i="1"/>
  <c r="J618" i="1"/>
  <c r="J619" i="1"/>
  <c r="J620" i="1"/>
  <c r="J621" i="1"/>
  <c r="J625" i="1"/>
  <c r="J627" i="1"/>
  <c r="J628" i="1"/>
  <c r="J629" i="1"/>
  <c r="J630" i="1"/>
  <c r="J631" i="1"/>
  <c r="J633" i="1"/>
  <c r="J636" i="1"/>
  <c r="J637" i="1"/>
  <c r="J638" i="1"/>
  <c r="J639" i="1"/>
  <c r="J640" i="1"/>
  <c r="J641" i="1"/>
  <c r="J642" i="1"/>
  <c r="J643" i="1"/>
  <c r="G566" i="1"/>
  <c r="G565" i="1"/>
  <c r="G564" i="1"/>
  <c r="G563" i="1"/>
  <c r="G562" i="1"/>
  <c r="G561" i="1"/>
  <c r="G560" i="1"/>
  <c r="G559" i="1"/>
  <c r="G558" i="1"/>
  <c r="G557" i="1"/>
  <c r="G556" i="1"/>
  <c r="G555" i="1"/>
  <c r="G554" i="1"/>
  <c r="G553" i="1"/>
  <c r="G552" i="1"/>
  <c r="G551" i="1"/>
  <c r="G550" i="1"/>
  <c r="G549" i="1"/>
  <c r="G548" i="1"/>
  <c r="G547" i="1"/>
  <c r="G546" i="1"/>
  <c r="G545" i="1"/>
  <c r="G544" i="1"/>
  <c r="G543" i="1"/>
  <c r="G542" i="1"/>
  <c r="G541" i="1"/>
  <c r="G540" i="1"/>
  <c r="G539" i="1"/>
  <c r="G538" i="1"/>
  <c r="G537" i="1"/>
  <c r="G536" i="1"/>
  <c r="G535" i="1"/>
  <c r="G534" i="1"/>
  <c r="G533" i="1"/>
  <c r="G532" i="1"/>
  <c r="G531" i="1"/>
  <c r="G530" i="1"/>
  <c r="G529" i="1"/>
  <c r="G528" i="1"/>
  <c r="G527" i="1"/>
  <c r="G526" i="1"/>
  <c r="G525" i="1"/>
  <c r="G524" i="1"/>
  <c r="G523" i="1"/>
  <c r="G522" i="1"/>
  <c r="G521" i="1"/>
  <c r="G520" i="1"/>
  <c r="G519" i="1"/>
  <c r="G518" i="1"/>
  <c r="G517" i="1"/>
  <c r="G516" i="1"/>
  <c r="G515" i="1"/>
  <c r="G514" i="1"/>
  <c r="G513" i="1"/>
  <c r="G512" i="1"/>
  <c r="G511" i="1"/>
  <c r="G510" i="1"/>
  <c r="G509" i="1"/>
  <c r="G508" i="1"/>
  <c r="G507" i="1"/>
  <c r="G506" i="1"/>
  <c r="G505" i="1"/>
  <c r="G504" i="1"/>
  <c r="G503" i="1"/>
  <c r="G502" i="1"/>
  <c r="G501" i="1"/>
  <c r="G500" i="1"/>
  <c r="G499" i="1"/>
  <c r="G498" i="1"/>
  <c r="G497" i="1"/>
  <c r="G496" i="1"/>
  <c r="G495" i="1"/>
  <c r="G494" i="1"/>
  <c r="G493" i="1"/>
  <c r="G492" i="1"/>
  <c r="G491" i="1"/>
  <c r="G490" i="1"/>
  <c r="G489" i="1"/>
  <c r="G488" i="1"/>
  <c r="G487" i="1"/>
  <c r="G486" i="1"/>
  <c r="G485" i="1"/>
  <c r="G484" i="1"/>
  <c r="G483" i="1"/>
  <c r="G482" i="1"/>
  <c r="G481" i="1"/>
  <c r="G480" i="1"/>
  <c r="G479" i="1"/>
  <c r="G478" i="1"/>
  <c r="G477" i="1"/>
  <c r="G476" i="1"/>
  <c r="G475" i="1"/>
  <c r="G474" i="1"/>
  <c r="G473" i="1"/>
  <c r="G472" i="1"/>
  <c r="G471" i="1"/>
  <c r="G470" i="1"/>
  <c r="G469" i="1"/>
  <c r="G468" i="1"/>
  <c r="G467" i="1"/>
  <c r="G466" i="1"/>
  <c r="G465" i="1"/>
  <c r="G464" i="1"/>
  <c r="G463" i="1"/>
  <c r="G462" i="1"/>
  <c r="G461" i="1"/>
  <c r="G460" i="1"/>
  <c r="G459" i="1"/>
  <c r="G458" i="1"/>
  <c r="G457" i="1"/>
  <c r="G456" i="1"/>
  <c r="G455" i="1"/>
  <c r="G454" i="1"/>
  <c r="G453" i="1"/>
  <c r="G452" i="1"/>
  <c r="G451" i="1"/>
  <c r="G450" i="1"/>
  <c r="G449" i="1"/>
  <c r="G448" i="1"/>
  <c r="G447" i="1"/>
  <c r="G446" i="1"/>
  <c r="G445" i="1"/>
  <c r="G444" i="1"/>
  <c r="G443" i="1"/>
  <c r="G442" i="1"/>
  <c r="G441" i="1"/>
  <c r="G440" i="1"/>
  <c r="G439" i="1"/>
  <c r="G438" i="1"/>
  <c r="G437" i="1"/>
  <c r="G436" i="1"/>
  <c r="G435" i="1"/>
  <c r="G434" i="1"/>
  <c r="G433" i="1"/>
  <c r="G432" i="1"/>
  <c r="G431" i="1"/>
  <c r="G430" i="1"/>
  <c r="G429" i="1"/>
  <c r="G428" i="1"/>
  <c r="G427" i="1"/>
  <c r="G426" i="1"/>
  <c r="G425" i="1"/>
  <c r="G424" i="1"/>
  <c r="G423" i="1"/>
  <c r="G422" i="1"/>
  <c r="G421" i="1"/>
  <c r="G420" i="1"/>
  <c r="G419" i="1"/>
  <c r="G418" i="1"/>
  <c r="G417" i="1"/>
  <c r="G416" i="1"/>
  <c r="G415" i="1"/>
  <c r="G414" i="1"/>
  <c r="G413" i="1"/>
  <c r="G412" i="1"/>
  <c r="G411" i="1"/>
  <c r="G410" i="1"/>
  <c r="G409" i="1"/>
  <c r="G408" i="1"/>
  <c r="G407" i="1"/>
  <c r="G406" i="1"/>
  <c r="G405" i="1"/>
  <c r="G404" i="1"/>
  <c r="G403" i="1"/>
  <c r="G402" i="1"/>
  <c r="G401" i="1"/>
  <c r="G400" i="1"/>
  <c r="G399" i="1"/>
  <c r="G398" i="1"/>
  <c r="G397" i="1"/>
  <c r="G396" i="1"/>
  <c r="G395" i="1"/>
  <c r="G394" i="1"/>
  <c r="G393" i="1"/>
  <c r="G392" i="1"/>
  <c r="G391" i="1"/>
  <c r="G390" i="1"/>
  <c r="G389" i="1"/>
  <c r="G388" i="1"/>
  <c r="G387" i="1"/>
  <c r="G386" i="1"/>
  <c r="G385" i="1"/>
  <c r="G384" i="1"/>
  <c r="G383" i="1"/>
  <c r="G382" i="1"/>
  <c r="G381" i="1"/>
  <c r="G380" i="1"/>
  <c r="G379" i="1"/>
  <c r="G378" i="1"/>
  <c r="G377" i="1"/>
  <c r="G376" i="1"/>
  <c r="G375" i="1"/>
  <c r="G374" i="1"/>
  <c r="G373" i="1"/>
  <c r="G372" i="1"/>
  <c r="G371" i="1"/>
  <c r="G370" i="1"/>
  <c r="G369" i="1"/>
  <c r="G368" i="1"/>
  <c r="G367" i="1"/>
  <c r="G366" i="1"/>
  <c r="G365" i="1"/>
  <c r="G364" i="1"/>
  <c r="G363" i="1"/>
  <c r="G362" i="1"/>
  <c r="G361" i="1"/>
  <c r="G360" i="1"/>
  <c r="G359" i="1"/>
  <c r="G358" i="1"/>
  <c r="G357" i="1"/>
  <c r="G356" i="1"/>
  <c r="G355" i="1"/>
  <c r="G354" i="1"/>
  <c r="G353" i="1"/>
  <c r="G352" i="1"/>
  <c r="G351" i="1"/>
  <c r="G350" i="1"/>
  <c r="G349" i="1"/>
  <c r="G348" i="1"/>
  <c r="G347" i="1"/>
  <c r="G346" i="1"/>
  <c r="G345" i="1"/>
  <c r="G344" i="1"/>
  <c r="G343" i="1"/>
  <c r="G342" i="1"/>
  <c r="G341" i="1"/>
  <c r="G340" i="1"/>
  <c r="G339" i="1"/>
  <c r="G338" i="1"/>
  <c r="G337" i="1"/>
  <c r="G336" i="1"/>
  <c r="G335" i="1"/>
  <c r="G334" i="1"/>
  <c r="G333" i="1"/>
  <c r="G332" i="1"/>
  <c r="G331" i="1"/>
  <c r="G330" i="1"/>
  <c r="G329" i="1"/>
  <c r="G328" i="1"/>
  <c r="G327" i="1"/>
  <c r="G326" i="1"/>
  <c r="G325" i="1"/>
  <c r="G324" i="1"/>
  <c r="G323" i="1"/>
  <c r="G322" i="1"/>
  <c r="G321" i="1"/>
  <c r="G320" i="1"/>
  <c r="G319" i="1"/>
  <c r="G318" i="1"/>
  <c r="G317" i="1"/>
  <c r="G316" i="1"/>
  <c r="G315" i="1"/>
  <c r="G314" i="1"/>
  <c r="G313" i="1"/>
  <c r="G312" i="1"/>
  <c r="G311" i="1"/>
  <c r="G310" i="1"/>
  <c r="G309" i="1"/>
  <c r="G308" i="1"/>
  <c r="G307" i="1"/>
  <c r="G306" i="1"/>
  <c r="G305" i="1"/>
  <c r="G304" i="1"/>
  <c r="G303" i="1"/>
  <c r="G302" i="1"/>
  <c r="G301" i="1"/>
  <c r="G300" i="1"/>
  <c r="G299" i="1"/>
  <c r="G298" i="1"/>
  <c r="G297" i="1"/>
  <c r="G296" i="1"/>
  <c r="G295" i="1"/>
  <c r="G294" i="1"/>
  <c r="G293" i="1"/>
  <c r="G292" i="1"/>
  <c r="G291" i="1"/>
  <c r="G290" i="1"/>
  <c r="G289"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3" i="1"/>
  <c r="G232" i="1"/>
  <c r="G231" i="1"/>
  <c r="G230" i="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AA12" i="1"/>
  <c r="AA9" i="1"/>
  <c r="E13" i="4" s="1" a="1"/>
  <c r="E13" i="4" s="1"/>
  <c r="AA35" i="1" l="1"/>
  <c r="P35" i="1"/>
  <c r="AB35" i="1" s="1"/>
  <c r="AA43" i="1"/>
  <c r="P43" i="1"/>
  <c r="AB43" i="1" s="1"/>
  <c r="AA51" i="1"/>
  <c r="P51" i="1"/>
  <c r="AA59" i="1"/>
  <c r="P59" i="1"/>
  <c r="AB59" i="1" s="1"/>
  <c r="AA67" i="1"/>
  <c r="P67" i="1"/>
  <c r="AB67" i="1" s="1"/>
  <c r="AA75" i="1"/>
  <c r="P75" i="1"/>
  <c r="AB75" i="1" s="1"/>
  <c r="AA83" i="1"/>
  <c r="P83" i="1"/>
  <c r="AB83" i="1" s="1"/>
  <c r="AA91" i="1"/>
  <c r="P91" i="1"/>
  <c r="AB91" i="1" s="1"/>
  <c r="AA99" i="1"/>
  <c r="P99" i="1"/>
  <c r="AB99" i="1" s="1"/>
  <c r="AA107" i="1"/>
  <c r="P107" i="1"/>
  <c r="AB107" i="1" s="1"/>
  <c r="AA115" i="1"/>
  <c r="P115" i="1"/>
  <c r="AB115" i="1" s="1"/>
  <c r="AA123" i="1"/>
  <c r="P123" i="1"/>
  <c r="AB123" i="1" s="1"/>
  <c r="AA131" i="1"/>
  <c r="P131" i="1"/>
  <c r="AB131" i="1" s="1"/>
  <c r="AA139" i="1"/>
  <c r="P139" i="1"/>
  <c r="AB139" i="1" s="1"/>
  <c r="AA147" i="1"/>
  <c r="P147" i="1"/>
  <c r="AB147" i="1" s="1"/>
  <c r="AA155" i="1"/>
  <c r="P155" i="1"/>
  <c r="AB155" i="1" s="1"/>
  <c r="AA163" i="1"/>
  <c r="P163" i="1"/>
  <c r="AA171" i="1"/>
  <c r="P171" i="1"/>
  <c r="AB171" i="1" s="1"/>
  <c r="AA179" i="1"/>
  <c r="P179" i="1"/>
  <c r="AB179" i="1" s="1"/>
  <c r="AA187" i="1"/>
  <c r="P187" i="1"/>
  <c r="AB187" i="1" s="1"/>
  <c r="AA195" i="1"/>
  <c r="P195" i="1"/>
  <c r="AA203" i="1"/>
  <c r="P203" i="1"/>
  <c r="AB203" i="1" s="1"/>
  <c r="AA211" i="1"/>
  <c r="P211" i="1"/>
  <c r="AB211" i="1" s="1"/>
  <c r="AA219" i="1"/>
  <c r="P219" i="1"/>
  <c r="AB219" i="1" s="1"/>
  <c r="AA227" i="1"/>
  <c r="P227" i="1"/>
  <c r="AB227" i="1" s="1"/>
  <c r="AA235" i="1"/>
  <c r="P235" i="1"/>
  <c r="AB235" i="1" s="1"/>
  <c r="AA243" i="1"/>
  <c r="P243" i="1"/>
  <c r="AB243" i="1" s="1"/>
  <c r="AA251" i="1"/>
  <c r="P251" i="1"/>
  <c r="AB251" i="1" s="1"/>
  <c r="AA259" i="1"/>
  <c r="P259" i="1"/>
  <c r="AB259" i="1" s="1"/>
  <c r="AA267" i="1"/>
  <c r="P267" i="1"/>
  <c r="AB267" i="1" s="1"/>
  <c r="AA275" i="1"/>
  <c r="P275" i="1"/>
  <c r="AB275" i="1" s="1"/>
  <c r="AA283" i="1"/>
  <c r="P283" i="1"/>
  <c r="AB283" i="1" s="1"/>
  <c r="AA291" i="1"/>
  <c r="P291" i="1"/>
  <c r="AB291" i="1" s="1"/>
  <c r="AA299" i="1"/>
  <c r="P299" i="1"/>
  <c r="AB299" i="1" s="1"/>
  <c r="AA307" i="1"/>
  <c r="P307" i="1"/>
  <c r="AB307" i="1" s="1"/>
  <c r="AA315" i="1"/>
  <c r="P315" i="1"/>
  <c r="AB315" i="1" s="1"/>
  <c r="AA323" i="1"/>
  <c r="P323" i="1"/>
  <c r="AB323" i="1" s="1"/>
  <c r="AA331" i="1"/>
  <c r="P331" i="1"/>
  <c r="AB331" i="1" s="1"/>
  <c r="AA339" i="1"/>
  <c r="P339" i="1"/>
  <c r="AB339" i="1" s="1"/>
  <c r="AA347" i="1"/>
  <c r="P347" i="1"/>
  <c r="AB347" i="1" s="1"/>
  <c r="AA355" i="1"/>
  <c r="P355" i="1"/>
  <c r="AB355" i="1" s="1"/>
  <c r="AA363" i="1"/>
  <c r="P363" i="1"/>
  <c r="AB363" i="1" s="1"/>
  <c r="AA371" i="1"/>
  <c r="P371" i="1"/>
  <c r="AB371" i="1" s="1"/>
  <c r="AA379" i="1"/>
  <c r="P379" i="1"/>
  <c r="AB379" i="1" s="1"/>
  <c r="AA387" i="1"/>
  <c r="P387" i="1"/>
  <c r="AB387" i="1" s="1"/>
  <c r="AA395" i="1"/>
  <c r="P395" i="1"/>
  <c r="AB395" i="1" s="1"/>
  <c r="AA403" i="1"/>
  <c r="P403" i="1"/>
  <c r="AB403" i="1" s="1"/>
  <c r="AA411" i="1"/>
  <c r="P411" i="1"/>
  <c r="AB411" i="1" s="1"/>
  <c r="AA419" i="1"/>
  <c r="P419" i="1"/>
  <c r="AB419" i="1" s="1"/>
  <c r="AA427" i="1"/>
  <c r="P427" i="1"/>
  <c r="AB427" i="1" s="1"/>
  <c r="AA435" i="1"/>
  <c r="P435" i="1"/>
  <c r="AB435" i="1" s="1"/>
  <c r="AA443" i="1"/>
  <c r="P443" i="1"/>
  <c r="AB443" i="1" s="1"/>
  <c r="AA451" i="1"/>
  <c r="P451" i="1"/>
  <c r="AB451" i="1" s="1"/>
  <c r="AA459" i="1"/>
  <c r="P459" i="1"/>
  <c r="AB459" i="1" s="1"/>
  <c r="AA467" i="1"/>
  <c r="P467" i="1"/>
  <c r="AB467" i="1" s="1"/>
  <c r="AA475" i="1"/>
  <c r="P475" i="1"/>
  <c r="AB475" i="1" s="1"/>
  <c r="AA483" i="1"/>
  <c r="P483" i="1"/>
  <c r="AB483" i="1" s="1"/>
  <c r="AA491" i="1"/>
  <c r="P491" i="1"/>
  <c r="AB491" i="1" s="1"/>
  <c r="AA499" i="1"/>
  <c r="P499" i="1"/>
  <c r="AB499" i="1" s="1"/>
  <c r="AA507" i="1"/>
  <c r="P507" i="1"/>
  <c r="AB507" i="1" s="1"/>
  <c r="AA515" i="1"/>
  <c r="P515" i="1"/>
  <c r="AB515" i="1" s="1"/>
  <c r="AA523" i="1"/>
  <c r="P523" i="1"/>
  <c r="AB523" i="1" s="1"/>
  <c r="AA531" i="1"/>
  <c r="P531" i="1"/>
  <c r="AB531" i="1" s="1"/>
  <c r="AA539" i="1"/>
  <c r="P539" i="1"/>
  <c r="AB539" i="1" s="1"/>
  <c r="AA547" i="1"/>
  <c r="P547" i="1"/>
  <c r="AB547" i="1" s="1"/>
  <c r="AA555" i="1"/>
  <c r="P555" i="1"/>
  <c r="AB555" i="1" s="1"/>
  <c r="AA563" i="1"/>
  <c r="P563" i="1"/>
  <c r="AB563" i="1" s="1"/>
  <c r="AA148" i="1"/>
  <c r="P148" i="1"/>
  <c r="AB148" i="1" s="1"/>
  <c r="AA372" i="1"/>
  <c r="P372" i="1"/>
  <c r="AB372" i="1" s="1"/>
  <c r="AA349" i="1"/>
  <c r="P349" i="1"/>
  <c r="AB349" i="1" s="1"/>
  <c r="AA397" i="1"/>
  <c r="P397" i="1"/>
  <c r="AB397" i="1" s="1"/>
  <c r="AA461" i="1"/>
  <c r="P461" i="1"/>
  <c r="AB461" i="1" s="1"/>
  <c r="AA525" i="1"/>
  <c r="P525" i="1"/>
  <c r="AB525" i="1" s="1"/>
  <c r="AA78" i="1"/>
  <c r="P78" i="1"/>
  <c r="AB78" i="1" s="1"/>
  <c r="AA318" i="1"/>
  <c r="P318" i="1"/>
  <c r="AB318" i="1" s="1"/>
  <c r="AA406" i="1"/>
  <c r="P406" i="1"/>
  <c r="AB406" i="1" s="1"/>
  <c r="AA430" i="1"/>
  <c r="P430" i="1"/>
  <c r="AB430" i="1" s="1"/>
  <c r="AA478" i="1"/>
  <c r="P478" i="1"/>
  <c r="AB478" i="1" s="1"/>
  <c r="AA566" i="1"/>
  <c r="P566" i="1"/>
  <c r="AB566" i="1" s="1"/>
  <c r="AA84" i="1"/>
  <c r="P84" i="1"/>
  <c r="AB84" i="1" s="1"/>
  <c r="AA340" i="1"/>
  <c r="P340" i="1"/>
  <c r="AB340" i="1" s="1"/>
  <c r="AA389" i="1"/>
  <c r="P389" i="1"/>
  <c r="AB389" i="1" s="1"/>
  <c r="AA429" i="1"/>
  <c r="P429" i="1"/>
  <c r="AB429" i="1" s="1"/>
  <c r="AA477" i="1"/>
  <c r="P477" i="1"/>
  <c r="AB477" i="1" s="1"/>
  <c r="AA533" i="1"/>
  <c r="P533" i="1"/>
  <c r="AB533" i="1" s="1"/>
  <c r="AA212" i="1"/>
  <c r="P212" i="1"/>
  <c r="AB212" i="1" s="1"/>
  <c r="AA357" i="1"/>
  <c r="P357" i="1"/>
  <c r="AB357" i="1" s="1"/>
  <c r="AA381" i="1"/>
  <c r="P381" i="1"/>
  <c r="AB381" i="1" s="1"/>
  <c r="AA405" i="1"/>
  <c r="P405" i="1"/>
  <c r="AB405" i="1" s="1"/>
  <c r="AA437" i="1"/>
  <c r="P437" i="1"/>
  <c r="AB437" i="1" s="1"/>
  <c r="AA453" i="1"/>
  <c r="P453" i="1"/>
  <c r="AB453" i="1" s="1"/>
  <c r="AA485" i="1"/>
  <c r="P485" i="1"/>
  <c r="AB485" i="1" s="1"/>
  <c r="AA509" i="1"/>
  <c r="P509" i="1"/>
  <c r="AB509" i="1" s="1"/>
  <c r="AA541" i="1"/>
  <c r="P541" i="1"/>
  <c r="AB541" i="1" s="1"/>
  <c r="AA557" i="1"/>
  <c r="P557" i="1"/>
  <c r="AB557" i="1" s="1"/>
  <c r="AA404" i="1"/>
  <c r="P404" i="1"/>
  <c r="AB404" i="1" s="1"/>
  <c r="AA373" i="1"/>
  <c r="P373" i="1"/>
  <c r="AB373" i="1" s="1"/>
  <c r="AA421" i="1"/>
  <c r="P421" i="1"/>
  <c r="AB421" i="1" s="1"/>
  <c r="AA501" i="1"/>
  <c r="P501" i="1"/>
  <c r="AB501" i="1" s="1"/>
  <c r="AA276" i="1"/>
  <c r="P276" i="1"/>
  <c r="AB276" i="1" s="1"/>
  <c r="AA388" i="1"/>
  <c r="P388" i="1"/>
  <c r="AB388" i="1" s="1"/>
  <c r="AA365" i="1"/>
  <c r="P365" i="1"/>
  <c r="AB365" i="1" s="1"/>
  <c r="AA445" i="1"/>
  <c r="P445" i="1"/>
  <c r="AB445" i="1" s="1"/>
  <c r="AA469" i="1"/>
  <c r="P469" i="1"/>
  <c r="AB469" i="1" s="1"/>
  <c r="AA493" i="1"/>
  <c r="P493" i="1"/>
  <c r="AB493" i="1" s="1"/>
  <c r="AA517" i="1"/>
  <c r="P517" i="1"/>
  <c r="AB517" i="1" s="1"/>
  <c r="AA549" i="1"/>
  <c r="P549" i="1"/>
  <c r="AB549" i="1" s="1"/>
  <c r="AA565" i="1"/>
  <c r="P565" i="1"/>
  <c r="AB565" i="1" s="1"/>
  <c r="AA27" i="1"/>
  <c r="AB27" i="1"/>
  <c r="AB163" i="1"/>
  <c r="AB195" i="1"/>
  <c r="AB51" i="1"/>
  <c r="J595" i="1"/>
  <c r="P611" i="1"/>
  <c r="AB22" i="1"/>
  <c r="AA22" i="1"/>
  <c r="AB30" i="1"/>
  <c r="AA30" i="1"/>
  <c r="AB38" i="1"/>
  <c r="AA38" i="1"/>
  <c r="AB46" i="1"/>
  <c r="AA46" i="1"/>
  <c r="AB54" i="1"/>
  <c r="AA54" i="1"/>
  <c r="AB62" i="1"/>
  <c r="AA62" i="1"/>
  <c r="AB70" i="1"/>
  <c r="AA70" i="1"/>
  <c r="AB86" i="1"/>
  <c r="AA86" i="1"/>
  <c r="AB94" i="1"/>
  <c r="AA94" i="1"/>
  <c r="AB102" i="1"/>
  <c r="AA102" i="1"/>
  <c r="AB110" i="1"/>
  <c r="AA110" i="1"/>
  <c r="AB118" i="1"/>
  <c r="AA118" i="1"/>
  <c r="AB126" i="1"/>
  <c r="AA126" i="1"/>
  <c r="AB134" i="1"/>
  <c r="AA134" i="1"/>
  <c r="AB142" i="1"/>
  <c r="AA142" i="1"/>
  <c r="AB150" i="1"/>
  <c r="AA150" i="1"/>
  <c r="AB158" i="1"/>
  <c r="AA158" i="1"/>
  <c r="AB166" i="1"/>
  <c r="AA166" i="1"/>
  <c r="AB174" i="1"/>
  <c r="AA174" i="1"/>
  <c r="AB182" i="1"/>
  <c r="AA182" i="1"/>
  <c r="AB190" i="1"/>
  <c r="AA190" i="1"/>
  <c r="AB198" i="1"/>
  <c r="AA198" i="1"/>
  <c r="AB206" i="1"/>
  <c r="AA206" i="1"/>
  <c r="AB214" i="1"/>
  <c r="AA214" i="1"/>
  <c r="AB222" i="1"/>
  <c r="AA222" i="1"/>
  <c r="AB230" i="1"/>
  <c r="AA230" i="1"/>
  <c r="AB238" i="1"/>
  <c r="AA238" i="1"/>
  <c r="AB246" i="1"/>
  <c r="AA246" i="1"/>
  <c r="AB254" i="1"/>
  <c r="AA254" i="1"/>
  <c r="AB262" i="1"/>
  <c r="AA262" i="1"/>
  <c r="AB270" i="1"/>
  <c r="AA270" i="1"/>
  <c r="AB278" i="1"/>
  <c r="AA278" i="1"/>
  <c r="AB286" i="1"/>
  <c r="AA286" i="1"/>
  <c r="AB294" i="1"/>
  <c r="AA294" i="1"/>
  <c r="AB302" i="1"/>
  <c r="AA302" i="1"/>
  <c r="AB310" i="1"/>
  <c r="AA310" i="1"/>
  <c r="AB326" i="1"/>
  <c r="AA326" i="1"/>
  <c r="AB334" i="1"/>
  <c r="AA334" i="1"/>
  <c r="AB342" i="1"/>
  <c r="AA342" i="1"/>
  <c r="AB350" i="1"/>
  <c r="AA350" i="1"/>
  <c r="AB358" i="1"/>
  <c r="AA358" i="1"/>
  <c r="AB366" i="1"/>
  <c r="AA366" i="1"/>
  <c r="AB374" i="1"/>
  <c r="AA374" i="1"/>
  <c r="AB382" i="1"/>
  <c r="AA382" i="1"/>
  <c r="AB390" i="1"/>
  <c r="AA390" i="1"/>
  <c r="AB398" i="1"/>
  <c r="AA398" i="1"/>
  <c r="AB414" i="1"/>
  <c r="AA414" i="1"/>
  <c r="AB422" i="1"/>
  <c r="AA422" i="1"/>
  <c r="AB438" i="1"/>
  <c r="AA438" i="1"/>
  <c r="AB446" i="1"/>
  <c r="AA446" i="1"/>
  <c r="AB454" i="1"/>
  <c r="AA454" i="1"/>
  <c r="AB462" i="1"/>
  <c r="AA462" i="1"/>
  <c r="AB470" i="1"/>
  <c r="AA470" i="1"/>
  <c r="AB486" i="1"/>
  <c r="AA486" i="1"/>
  <c r="AB494" i="1"/>
  <c r="AA494" i="1"/>
  <c r="AB502" i="1"/>
  <c r="AA502" i="1"/>
  <c r="AB510" i="1"/>
  <c r="AA510" i="1"/>
  <c r="AB518" i="1"/>
  <c r="AA518" i="1"/>
  <c r="AB526" i="1"/>
  <c r="AA526" i="1"/>
  <c r="AB534" i="1"/>
  <c r="AA534" i="1"/>
  <c r="AB542" i="1"/>
  <c r="AA542" i="1"/>
  <c r="AB550" i="1"/>
  <c r="AA550" i="1"/>
  <c r="AB558" i="1"/>
  <c r="AA558" i="1"/>
  <c r="P581" i="1"/>
  <c r="AB581" i="1" s="1"/>
  <c r="AA581" i="1"/>
  <c r="P589" i="1"/>
  <c r="AB589" i="1" s="1"/>
  <c r="AA589" i="1"/>
  <c r="AB23" i="1"/>
  <c r="AA23" i="1"/>
  <c r="AB31" i="1"/>
  <c r="AA31" i="1"/>
  <c r="AB39" i="1"/>
  <c r="AA39" i="1"/>
  <c r="AB47" i="1"/>
  <c r="AA47" i="1"/>
  <c r="AB55" i="1"/>
  <c r="AA55" i="1"/>
  <c r="AB63" i="1"/>
  <c r="AA63" i="1"/>
  <c r="AB71" i="1"/>
  <c r="AA71" i="1"/>
  <c r="AB79" i="1"/>
  <c r="AA79" i="1"/>
  <c r="AB87" i="1"/>
  <c r="AA87" i="1"/>
  <c r="AB95" i="1"/>
  <c r="AA95" i="1"/>
  <c r="AB103" i="1"/>
  <c r="AA103" i="1"/>
  <c r="AB111" i="1"/>
  <c r="AA111" i="1"/>
  <c r="AB119" i="1"/>
  <c r="AA119" i="1"/>
  <c r="AB127" i="1"/>
  <c r="AA127" i="1"/>
  <c r="AB135" i="1"/>
  <c r="AA135" i="1"/>
  <c r="AB143" i="1"/>
  <c r="AA143" i="1"/>
  <c r="AB151" i="1"/>
  <c r="AA151" i="1"/>
  <c r="AB159" i="1"/>
  <c r="AA159" i="1"/>
  <c r="AB167" i="1"/>
  <c r="AA167" i="1"/>
  <c r="AB175" i="1"/>
  <c r="AA175" i="1"/>
  <c r="AB183" i="1"/>
  <c r="AA183" i="1"/>
  <c r="AB191" i="1"/>
  <c r="AA191" i="1"/>
  <c r="AB199" i="1"/>
  <c r="AA199" i="1"/>
  <c r="AB207" i="1"/>
  <c r="AA207" i="1"/>
  <c r="AB215" i="1"/>
  <c r="AA215" i="1"/>
  <c r="AB223" i="1"/>
  <c r="AA223" i="1"/>
  <c r="AB231" i="1"/>
  <c r="AA231" i="1"/>
  <c r="AB239" i="1"/>
  <c r="AA239" i="1"/>
  <c r="AB247" i="1"/>
  <c r="AA247" i="1"/>
  <c r="AB255" i="1"/>
  <c r="AA255" i="1"/>
  <c r="AB263" i="1"/>
  <c r="AA263" i="1"/>
  <c r="AB271" i="1"/>
  <c r="AA271" i="1"/>
  <c r="AB279" i="1"/>
  <c r="AA279" i="1"/>
  <c r="AB287" i="1"/>
  <c r="AA287" i="1"/>
  <c r="AB295" i="1"/>
  <c r="AA295" i="1"/>
  <c r="AB303" i="1"/>
  <c r="AA303" i="1"/>
  <c r="AB311" i="1"/>
  <c r="AA311" i="1"/>
  <c r="AB319" i="1"/>
  <c r="AA319" i="1"/>
  <c r="AB327" i="1"/>
  <c r="AA327" i="1"/>
  <c r="AB335" i="1"/>
  <c r="AA335" i="1"/>
  <c r="AB343" i="1"/>
  <c r="AA343" i="1"/>
  <c r="AB351" i="1"/>
  <c r="AA351" i="1"/>
  <c r="AB359" i="1"/>
  <c r="AA359" i="1"/>
  <c r="AB367" i="1"/>
  <c r="AA367" i="1"/>
  <c r="AB375" i="1"/>
  <c r="AA375" i="1"/>
  <c r="AB383" i="1"/>
  <c r="AA383" i="1"/>
  <c r="AB391" i="1"/>
  <c r="AA391" i="1"/>
  <c r="AB399" i="1"/>
  <c r="AA399" i="1"/>
  <c r="AB407" i="1"/>
  <c r="AA407" i="1"/>
  <c r="AB415" i="1"/>
  <c r="AA415" i="1"/>
  <c r="AB423" i="1"/>
  <c r="AA423" i="1"/>
  <c r="AB431" i="1"/>
  <c r="AA431" i="1"/>
  <c r="AB439" i="1"/>
  <c r="AA439" i="1"/>
  <c r="AB447" i="1"/>
  <c r="AA447" i="1"/>
  <c r="AB455" i="1"/>
  <c r="AA455" i="1"/>
  <c r="AB463" i="1"/>
  <c r="AA463" i="1"/>
  <c r="AB471" i="1"/>
  <c r="AA471" i="1"/>
  <c r="AB479" i="1"/>
  <c r="AA479" i="1"/>
  <c r="AB487" i="1"/>
  <c r="AA487" i="1"/>
  <c r="AB495" i="1"/>
  <c r="AA495" i="1"/>
  <c r="AB503" i="1"/>
  <c r="AA503" i="1"/>
  <c r="AB511" i="1"/>
  <c r="AA511" i="1"/>
  <c r="AB519" i="1"/>
  <c r="AA519" i="1"/>
  <c r="AB527" i="1"/>
  <c r="AA527" i="1"/>
  <c r="AB535" i="1"/>
  <c r="AA535" i="1"/>
  <c r="AB543" i="1"/>
  <c r="AA543" i="1"/>
  <c r="AB551" i="1"/>
  <c r="AA551" i="1"/>
  <c r="AB559" i="1"/>
  <c r="AA559" i="1"/>
  <c r="P582" i="1"/>
  <c r="AB582" i="1" s="1"/>
  <c r="AA582" i="1"/>
  <c r="P590" i="1"/>
  <c r="AB590" i="1" s="1"/>
  <c r="AA590" i="1"/>
  <c r="P598" i="1"/>
  <c r="AB598" i="1" s="1"/>
  <c r="AA598" i="1"/>
  <c r="AB24" i="1"/>
  <c r="AA24" i="1"/>
  <c r="AB32" i="1"/>
  <c r="AA32" i="1"/>
  <c r="AB40" i="1"/>
  <c r="AA40" i="1"/>
  <c r="AB48" i="1"/>
  <c r="AA48" i="1"/>
  <c r="AB56" i="1"/>
  <c r="AA56" i="1"/>
  <c r="AB64" i="1"/>
  <c r="AA64" i="1"/>
  <c r="AB72" i="1"/>
  <c r="AA72" i="1"/>
  <c r="AB80" i="1"/>
  <c r="AA80" i="1"/>
  <c r="AB88" i="1"/>
  <c r="AA88" i="1"/>
  <c r="AB96" i="1"/>
  <c r="AA96" i="1"/>
  <c r="AB104" i="1"/>
  <c r="AA104" i="1"/>
  <c r="AB112" i="1"/>
  <c r="AA112" i="1"/>
  <c r="AB120" i="1"/>
  <c r="AA120" i="1"/>
  <c r="AB128" i="1"/>
  <c r="AA128" i="1"/>
  <c r="AB136" i="1"/>
  <c r="AA136" i="1"/>
  <c r="AB144" i="1"/>
  <c r="AA144" i="1"/>
  <c r="AB152" i="1"/>
  <c r="AA152" i="1"/>
  <c r="AB160" i="1"/>
  <c r="AA160" i="1"/>
  <c r="AB168" i="1"/>
  <c r="AA168" i="1"/>
  <c r="AB176" i="1"/>
  <c r="AA176" i="1"/>
  <c r="AB184" i="1"/>
  <c r="AA184" i="1"/>
  <c r="AB192" i="1"/>
  <c r="AA192" i="1"/>
  <c r="AB200" i="1"/>
  <c r="AA200" i="1"/>
  <c r="AB208" i="1"/>
  <c r="AA208" i="1"/>
  <c r="AB216" i="1"/>
  <c r="AA216" i="1"/>
  <c r="AB224" i="1"/>
  <c r="AA224" i="1"/>
  <c r="AB232" i="1"/>
  <c r="AA232" i="1"/>
  <c r="AB240" i="1"/>
  <c r="AA240" i="1"/>
  <c r="AB248" i="1"/>
  <c r="AA248" i="1"/>
  <c r="AB256" i="1"/>
  <c r="AA256" i="1"/>
  <c r="AB264" i="1"/>
  <c r="AA264" i="1"/>
  <c r="AB272" i="1"/>
  <c r="AA272" i="1"/>
  <c r="AB280" i="1"/>
  <c r="AA280" i="1"/>
  <c r="AB288" i="1"/>
  <c r="AA288" i="1"/>
  <c r="AB296" i="1"/>
  <c r="AA296" i="1"/>
  <c r="AB304" i="1"/>
  <c r="AA304" i="1"/>
  <c r="AB312" i="1"/>
  <c r="AA312" i="1"/>
  <c r="AB320" i="1"/>
  <c r="AA320" i="1"/>
  <c r="AB328" i="1"/>
  <c r="AA328" i="1"/>
  <c r="AB336" i="1"/>
  <c r="AA336" i="1"/>
  <c r="AB344" i="1"/>
  <c r="AA344" i="1"/>
  <c r="AB352" i="1"/>
  <c r="AA352" i="1"/>
  <c r="AB360" i="1"/>
  <c r="AA360" i="1"/>
  <c r="AB368" i="1"/>
  <c r="AA368" i="1"/>
  <c r="AB376" i="1"/>
  <c r="AA376" i="1"/>
  <c r="AB384" i="1"/>
  <c r="AA384" i="1"/>
  <c r="AB392" i="1"/>
  <c r="AA392" i="1"/>
  <c r="AB400" i="1"/>
  <c r="AA400" i="1"/>
  <c r="AB408" i="1"/>
  <c r="AA408" i="1"/>
  <c r="AB416" i="1"/>
  <c r="AA416" i="1"/>
  <c r="AB424" i="1"/>
  <c r="AA424" i="1"/>
  <c r="AB432" i="1"/>
  <c r="AA432" i="1"/>
  <c r="AB440" i="1"/>
  <c r="AA440" i="1"/>
  <c r="AB448" i="1"/>
  <c r="AA448" i="1"/>
  <c r="AB456" i="1"/>
  <c r="AA456" i="1"/>
  <c r="AB464" i="1"/>
  <c r="AA464" i="1"/>
  <c r="AB472" i="1"/>
  <c r="AA472" i="1"/>
  <c r="AB480" i="1"/>
  <c r="AA480" i="1"/>
  <c r="AB488" i="1"/>
  <c r="AA488" i="1"/>
  <c r="AB496" i="1"/>
  <c r="AA496" i="1"/>
  <c r="AB504" i="1"/>
  <c r="AA504" i="1"/>
  <c r="AB512" i="1"/>
  <c r="AA512" i="1"/>
  <c r="AB520" i="1"/>
  <c r="AA520" i="1"/>
  <c r="AB528" i="1"/>
  <c r="AA528" i="1"/>
  <c r="AB536" i="1"/>
  <c r="AA536" i="1"/>
  <c r="AB544" i="1"/>
  <c r="AA544" i="1"/>
  <c r="AB552" i="1"/>
  <c r="AA552" i="1"/>
  <c r="AB560" i="1"/>
  <c r="AA560" i="1"/>
  <c r="P583" i="1"/>
  <c r="AB583" i="1" s="1"/>
  <c r="AA583" i="1"/>
  <c r="P591" i="1"/>
  <c r="AB591" i="1" s="1"/>
  <c r="AA591" i="1"/>
  <c r="P599" i="1"/>
  <c r="AB599" i="1" s="1"/>
  <c r="AA599" i="1"/>
  <c r="AB25" i="1"/>
  <c r="AA25" i="1"/>
  <c r="AB33" i="1"/>
  <c r="AA33" i="1"/>
  <c r="AB41" i="1"/>
  <c r="AA41" i="1"/>
  <c r="AB49" i="1"/>
  <c r="AA49" i="1"/>
  <c r="AB57" i="1"/>
  <c r="AA57" i="1"/>
  <c r="AB65" i="1"/>
  <c r="AA65" i="1"/>
  <c r="AB73" i="1"/>
  <c r="AA73" i="1"/>
  <c r="AB81" i="1"/>
  <c r="AA81" i="1"/>
  <c r="AB89" i="1"/>
  <c r="AA89" i="1"/>
  <c r="AB97" i="1"/>
  <c r="AA97" i="1"/>
  <c r="AB105" i="1"/>
  <c r="AA105" i="1"/>
  <c r="AB113" i="1"/>
  <c r="AA113" i="1"/>
  <c r="AB121" i="1"/>
  <c r="AA121" i="1"/>
  <c r="AB129" i="1"/>
  <c r="AA129" i="1"/>
  <c r="AB137" i="1"/>
  <c r="AA137" i="1"/>
  <c r="AB145" i="1"/>
  <c r="AA145" i="1"/>
  <c r="AB153" i="1"/>
  <c r="AA153" i="1"/>
  <c r="AB161" i="1"/>
  <c r="AA161" i="1"/>
  <c r="AB169" i="1"/>
  <c r="AA169" i="1"/>
  <c r="AB177" i="1"/>
  <c r="AA177" i="1"/>
  <c r="AB185" i="1"/>
  <c r="AA185" i="1"/>
  <c r="AB193" i="1"/>
  <c r="AA193" i="1"/>
  <c r="AB201" i="1"/>
  <c r="AA201" i="1"/>
  <c r="AB209" i="1"/>
  <c r="AA209" i="1"/>
  <c r="AB217" i="1"/>
  <c r="AA217" i="1"/>
  <c r="AB225" i="1"/>
  <c r="AA225" i="1"/>
  <c r="AB233" i="1"/>
  <c r="AA233" i="1"/>
  <c r="AB241" i="1"/>
  <c r="AA241" i="1"/>
  <c r="AB249" i="1"/>
  <c r="AA249" i="1"/>
  <c r="AB257" i="1"/>
  <c r="AA257" i="1"/>
  <c r="AB265" i="1"/>
  <c r="AA265" i="1"/>
  <c r="AB273" i="1"/>
  <c r="AA273" i="1"/>
  <c r="AB281" i="1"/>
  <c r="AA281" i="1"/>
  <c r="AB289" i="1"/>
  <c r="AA289" i="1"/>
  <c r="AB297" i="1"/>
  <c r="AA297" i="1"/>
  <c r="AB305" i="1"/>
  <c r="AA305" i="1"/>
  <c r="AB313" i="1"/>
  <c r="AA313" i="1"/>
  <c r="AB321" i="1"/>
  <c r="AA321" i="1"/>
  <c r="AB329" i="1"/>
  <c r="AA329" i="1"/>
  <c r="AB337" i="1"/>
  <c r="AA337" i="1"/>
  <c r="AB345" i="1"/>
  <c r="AA345" i="1"/>
  <c r="AB353" i="1"/>
  <c r="AA353" i="1"/>
  <c r="AB361" i="1"/>
  <c r="AA361" i="1"/>
  <c r="AB369" i="1"/>
  <c r="AA369" i="1"/>
  <c r="AB377" i="1"/>
  <c r="AA377" i="1"/>
  <c r="AB385" i="1"/>
  <c r="AA385" i="1"/>
  <c r="AB393" i="1"/>
  <c r="AA393" i="1"/>
  <c r="AB401" i="1"/>
  <c r="AA401" i="1"/>
  <c r="AB409" i="1"/>
  <c r="AA409" i="1"/>
  <c r="AB417" i="1"/>
  <c r="AA417" i="1"/>
  <c r="AB425" i="1"/>
  <c r="AA425" i="1"/>
  <c r="AB433" i="1"/>
  <c r="AA433" i="1"/>
  <c r="AB441" i="1"/>
  <c r="AA441" i="1"/>
  <c r="AB449" i="1"/>
  <c r="AA449" i="1"/>
  <c r="AB457" i="1"/>
  <c r="AA457" i="1"/>
  <c r="AB465" i="1"/>
  <c r="AA465" i="1"/>
  <c r="AB473" i="1"/>
  <c r="AA473" i="1"/>
  <c r="AB481" i="1"/>
  <c r="AA481" i="1"/>
  <c r="AB489" i="1"/>
  <c r="AA489" i="1"/>
  <c r="AB497" i="1"/>
  <c r="AA497" i="1"/>
  <c r="AB505" i="1"/>
  <c r="AA505" i="1"/>
  <c r="AB513" i="1"/>
  <c r="AA513" i="1"/>
  <c r="AB521" i="1"/>
  <c r="AA521" i="1"/>
  <c r="AB529" i="1"/>
  <c r="AA529" i="1"/>
  <c r="AB537" i="1"/>
  <c r="AA537" i="1"/>
  <c r="AB545" i="1"/>
  <c r="AA545" i="1"/>
  <c r="AB553" i="1"/>
  <c r="AA553" i="1"/>
  <c r="AB561" i="1"/>
  <c r="AA561" i="1"/>
  <c r="P592" i="1"/>
  <c r="AA592" i="1"/>
  <c r="P600" i="1"/>
  <c r="AB600" i="1" s="1"/>
  <c r="AA600" i="1"/>
  <c r="AB26" i="1"/>
  <c r="AA26" i="1"/>
  <c r="AB34" i="1"/>
  <c r="AA34" i="1"/>
  <c r="AB42" i="1"/>
  <c r="AA42" i="1"/>
  <c r="AB50" i="1"/>
  <c r="AA50" i="1"/>
  <c r="AB58" i="1"/>
  <c r="AA58" i="1"/>
  <c r="AB66" i="1"/>
  <c r="AA66" i="1"/>
  <c r="AB74" i="1"/>
  <c r="AA74" i="1"/>
  <c r="AB82" i="1"/>
  <c r="AA82" i="1"/>
  <c r="AB90" i="1"/>
  <c r="AA90" i="1"/>
  <c r="AB98" i="1"/>
  <c r="AA98" i="1"/>
  <c r="AB106" i="1"/>
  <c r="AA106" i="1"/>
  <c r="AB114" i="1"/>
  <c r="AA114" i="1"/>
  <c r="AB122" i="1"/>
  <c r="AA122" i="1"/>
  <c r="AB130" i="1"/>
  <c r="AA130" i="1"/>
  <c r="AB138" i="1"/>
  <c r="AA138" i="1"/>
  <c r="AB146" i="1"/>
  <c r="AA146" i="1"/>
  <c r="AB154" i="1"/>
  <c r="AA154" i="1"/>
  <c r="AB162" i="1"/>
  <c r="AA162" i="1"/>
  <c r="AB170" i="1"/>
  <c r="AA170" i="1"/>
  <c r="AB178" i="1"/>
  <c r="AA178" i="1"/>
  <c r="AB186" i="1"/>
  <c r="AA186" i="1"/>
  <c r="AB194" i="1"/>
  <c r="AA194" i="1"/>
  <c r="AB202" i="1"/>
  <c r="AA202" i="1"/>
  <c r="AB210" i="1"/>
  <c r="AA210" i="1"/>
  <c r="AB218" i="1"/>
  <c r="AA218" i="1"/>
  <c r="AB226" i="1"/>
  <c r="AA226" i="1"/>
  <c r="AB234" i="1"/>
  <c r="AA234" i="1"/>
  <c r="AB242" i="1"/>
  <c r="AA242" i="1"/>
  <c r="AB250" i="1"/>
  <c r="AA250" i="1"/>
  <c r="AB258" i="1"/>
  <c r="AA258" i="1"/>
  <c r="AB266" i="1"/>
  <c r="AA266" i="1"/>
  <c r="AB274" i="1"/>
  <c r="AA274" i="1"/>
  <c r="AB282" i="1"/>
  <c r="AA282" i="1"/>
  <c r="AB290" i="1"/>
  <c r="AA290" i="1"/>
  <c r="AB298" i="1"/>
  <c r="AA298" i="1"/>
  <c r="AB306" i="1"/>
  <c r="AA306" i="1"/>
  <c r="AB314" i="1"/>
  <c r="AA314" i="1"/>
  <c r="AB322" i="1"/>
  <c r="AA322" i="1"/>
  <c r="AB330" i="1"/>
  <c r="AA330" i="1"/>
  <c r="AB338" i="1"/>
  <c r="AA338" i="1"/>
  <c r="AB346" i="1"/>
  <c r="AA346" i="1"/>
  <c r="AB354" i="1"/>
  <c r="AA354" i="1"/>
  <c r="AB362" i="1"/>
  <c r="AA362" i="1"/>
  <c r="AB370" i="1"/>
  <c r="AA370" i="1"/>
  <c r="AB378" i="1"/>
  <c r="AA378" i="1"/>
  <c r="AB386" i="1"/>
  <c r="AA386" i="1"/>
  <c r="AB394" i="1"/>
  <c r="AA394" i="1"/>
  <c r="AB402" i="1"/>
  <c r="AA402" i="1"/>
  <c r="AB410" i="1"/>
  <c r="AA410" i="1"/>
  <c r="AB418" i="1"/>
  <c r="AA418" i="1"/>
  <c r="AB426" i="1"/>
  <c r="AA426" i="1"/>
  <c r="AB434" i="1"/>
  <c r="AA434" i="1"/>
  <c r="AB442" i="1"/>
  <c r="AA442" i="1"/>
  <c r="AB450" i="1"/>
  <c r="AA450" i="1"/>
  <c r="AB458" i="1"/>
  <c r="AA458" i="1"/>
  <c r="AB466" i="1"/>
  <c r="AA466" i="1"/>
  <c r="AB474" i="1"/>
  <c r="AA474" i="1"/>
  <c r="AB482" i="1"/>
  <c r="AA482" i="1"/>
  <c r="AB490" i="1"/>
  <c r="AA490" i="1"/>
  <c r="AB498" i="1"/>
  <c r="AA498" i="1"/>
  <c r="AB506" i="1"/>
  <c r="AA506" i="1"/>
  <c r="AB514" i="1"/>
  <c r="AA514" i="1"/>
  <c r="AB522" i="1"/>
  <c r="AA522" i="1"/>
  <c r="AB530" i="1"/>
  <c r="AA530" i="1"/>
  <c r="AB538" i="1"/>
  <c r="AA538" i="1"/>
  <c r="AB546" i="1"/>
  <c r="AA546" i="1"/>
  <c r="AB554" i="1"/>
  <c r="AA554" i="1"/>
  <c r="AB562" i="1"/>
  <c r="AA562" i="1"/>
  <c r="P577" i="1"/>
  <c r="AB577" i="1" s="1"/>
  <c r="AA577" i="1"/>
  <c r="P585" i="1"/>
  <c r="AB585" i="1" s="1"/>
  <c r="AA585" i="1"/>
  <c r="P601" i="1"/>
  <c r="AB601" i="1" s="1"/>
  <c r="AA601" i="1"/>
  <c r="P586" i="1"/>
  <c r="AB586" i="1" s="1"/>
  <c r="AA586" i="1"/>
  <c r="P594" i="1"/>
  <c r="AB594" i="1" s="1"/>
  <c r="AA594" i="1"/>
  <c r="AB28" i="1"/>
  <c r="AA28" i="1"/>
  <c r="AB36" i="1"/>
  <c r="AA36" i="1"/>
  <c r="AB44" i="1"/>
  <c r="AA44" i="1"/>
  <c r="AB52" i="1"/>
  <c r="AA52" i="1"/>
  <c r="AB60" i="1"/>
  <c r="AA60" i="1"/>
  <c r="AB68" i="1"/>
  <c r="AA68" i="1"/>
  <c r="AB76" i="1"/>
  <c r="AA76" i="1"/>
  <c r="AB92" i="1"/>
  <c r="AA92" i="1"/>
  <c r="AB100" i="1"/>
  <c r="AA100" i="1"/>
  <c r="AB108" i="1"/>
  <c r="AA108" i="1"/>
  <c r="AB116" i="1"/>
  <c r="AA116" i="1"/>
  <c r="AB124" i="1"/>
  <c r="AA124" i="1"/>
  <c r="AB132" i="1"/>
  <c r="AA132" i="1"/>
  <c r="AB140" i="1"/>
  <c r="AA140" i="1"/>
  <c r="AB156" i="1"/>
  <c r="AA156" i="1"/>
  <c r="AB164" i="1"/>
  <c r="AA164" i="1"/>
  <c r="AB172" i="1"/>
  <c r="AA172" i="1"/>
  <c r="AB180" i="1"/>
  <c r="AA180" i="1"/>
  <c r="AB188" i="1"/>
  <c r="AA188" i="1"/>
  <c r="AB196" i="1"/>
  <c r="AA196" i="1"/>
  <c r="AB204" i="1"/>
  <c r="AA204" i="1"/>
  <c r="AB220" i="1"/>
  <c r="AA220" i="1"/>
  <c r="AB228" i="1"/>
  <c r="AA228" i="1"/>
  <c r="AB236" i="1"/>
  <c r="AA236" i="1"/>
  <c r="AB244" i="1"/>
  <c r="AA244" i="1"/>
  <c r="AB252" i="1"/>
  <c r="AA252" i="1"/>
  <c r="AB260" i="1"/>
  <c r="AA260" i="1"/>
  <c r="AB268" i="1"/>
  <c r="AA268" i="1"/>
  <c r="AB284" i="1"/>
  <c r="AA284" i="1"/>
  <c r="AB292" i="1"/>
  <c r="AA292" i="1"/>
  <c r="AB300" i="1"/>
  <c r="AA300" i="1"/>
  <c r="AB308" i="1"/>
  <c r="AA308" i="1"/>
  <c r="AB316" i="1"/>
  <c r="AA316" i="1"/>
  <c r="AB324" i="1"/>
  <c r="AA324" i="1"/>
  <c r="AB332" i="1"/>
  <c r="AA332" i="1"/>
  <c r="AB348" i="1"/>
  <c r="AA348" i="1"/>
  <c r="AB356" i="1"/>
  <c r="AA356" i="1"/>
  <c r="AB364" i="1"/>
  <c r="AA364" i="1"/>
  <c r="AB380" i="1"/>
  <c r="AA380" i="1"/>
  <c r="AB396" i="1"/>
  <c r="AA396" i="1"/>
  <c r="AB412" i="1"/>
  <c r="AA412" i="1"/>
  <c r="AB420" i="1"/>
  <c r="AA420" i="1"/>
  <c r="AB428" i="1"/>
  <c r="AA428" i="1"/>
  <c r="AB436" i="1"/>
  <c r="AA436" i="1"/>
  <c r="AB444" i="1"/>
  <c r="AA444" i="1"/>
  <c r="AB452" i="1"/>
  <c r="AA452" i="1"/>
  <c r="AB460" i="1"/>
  <c r="AA460" i="1"/>
  <c r="AB468" i="1"/>
  <c r="AA468" i="1"/>
  <c r="AB476" i="1"/>
  <c r="AA476" i="1"/>
  <c r="AB484" i="1"/>
  <c r="AA484" i="1"/>
  <c r="AB492" i="1"/>
  <c r="AA492" i="1"/>
  <c r="AB500" i="1"/>
  <c r="AA500" i="1"/>
  <c r="AB508" i="1"/>
  <c r="AA508" i="1"/>
  <c r="AB516" i="1"/>
  <c r="AA516" i="1"/>
  <c r="AB524" i="1"/>
  <c r="AA524" i="1"/>
  <c r="AB532" i="1"/>
  <c r="AA532" i="1"/>
  <c r="AB540" i="1"/>
  <c r="AA540" i="1"/>
  <c r="AB548" i="1"/>
  <c r="AA548" i="1"/>
  <c r="AB556" i="1"/>
  <c r="AA556" i="1"/>
  <c r="AB564" i="1"/>
  <c r="AA564" i="1"/>
  <c r="P579" i="1"/>
  <c r="AB579" i="1" s="1"/>
  <c r="AA579" i="1"/>
  <c r="AB29" i="1"/>
  <c r="AA29" i="1"/>
  <c r="AB37" i="1"/>
  <c r="AA37" i="1"/>
  <c r="AB45" i="1"/>
  <c r="AA45" i="1"/>
  <c r="AB53" i="1"/>
  <c r="AA53" i="1"/>
  <c r="AB61" i="1"/>
  <c r="AA61" i="1"/>
  <c r="AB69" i="1"/>
  <c r="AA69" i="1"/>
  <c r="AB77" i="1"/>
  <c r="AA77" i="1"/>
  <c r="AB85" i="1"/>
  <c r="AA85" i="1"/>
  <c r="AB93" i="1"/>
  <c r="AA93" i="1"/>
  <c r="AB101" i="1"/>
  <c r="AA101" i="1"/>
  <c r="AB109" i="1"/>
  <c r="AA109" i="1"/>
  <c r="AB117" i="1"/>
  <c r="AA117" i="1"/>
  <c r="AB125" i="1"/>
  <c r="AA125" i="1"/>
  <c r="AB133" i="1"/>
  <c r="AA133" i="1"/>
  <c r="AB141" i="1"/>
  <c r="AA141" i="1"/>
  <c r="AB149" i="1"/>
  <c r="AA149" i="1"/>
  <c r="AB157" i="1"/>
  <c r="AA157" i="1"/>
  <c r="AB165" i="1"/>
  <c r="AA165" i="1"/>
  <c r="AB173" i="1"/>
  <c r="AA173" i="1"/>
  <c r="AB181" i="1"/>
  <c r="AA181" i="1"/>
  <c r="AB189" i="1"/>
  <c r="AA189" i="1"/>
  <c r="AB197" i="1"/>
  <c r="AA197" i="1"/>
  <c r="AB205" i="1"/>
  <c r="AA205" i="1"/>
  <c r="AB213" i="1"/>
  <c r="AA213" i="1"/>
  <c r="AB221" i="1"/>
  <c r="AA221" i="1"/>
  <c r="AB229" i="1"/>
  <c r="AA229" i="1"/>
  <c r="AB237" i="1"/>
  <c r="AA237" i="1"/>
  <c r="AB245" i="1"/>
  <c r="AA245" i="1"/>
  <c r="AB253" i="1"/>
  <c r="AA253" i="1"/>
  <c r="AB261" i="1"/>
  <c r="AA261" i="1"/>
  <c r="AB269" i="1"/>
  <c r="AA269" i="1"/>
  <c r="AB277" i="1"/>
  <c r="AA277" i="1"/>
  <c r="AB285" i="1"/>
  <c r="AA285" i="1"/>
  <c r="AB293" i="1"/>
  <c r="AA293" i="1"/>
  <c r="AB301" i="1"/>
  <c r="AA301" i="1"/>
  <c r="AB309" i="1"/>
  <c r="AA309" i="1"/>
  <c r="AB317" i="1"/>
  <c r="AA317" i="1"/>
  <c r="AB325" i="1"/>
  <c r="AA325" i="1"/>
  <c r="AB333" i="1"/>
  <c r="AA333" i="1"/>
  <c r="AB341" i="1"/>
  <c r="AA341" i="1"/>
  <c r="AB413" i="1"/>
  <c r="AA413" i="1"/>
  <c r="P580" i="1"/>
  <c r="AB580" i="1" s="1"/>
  <c r="AA580" i="1"/>
  <c r="P587" i="1"/>
  <c r="AB587" i="1" s="1"/>
  <c r="AA587" i="1"/>
  <c r="Z568" i="1"/>
  <c r="R568" i="1"/>
  <c r="R569" i="1" s="1"/>
  <c r="Z569" i="1" s="1"/>
  <c r="J645" i="1"/>
  <c r="N634" i="1"/>
  <c r="J634" i="1"/>
  <c r="P634" i="1"/>
  <c r="P645" i="1"/>
  <c r="J605" i="1"/>
  <c r="J568" i="1"/>
  <c r="J570" i="1" s="1"/>
  <c r="J572" i="1" s="1"/>
  <c r="P568" i="1" l="1"/>
  <c r="P605" i="1"/>
  <c r="P595" i="1"/>
  <c r="Z570" i="1"/>
  <c r="Z572" i="1" s="1"/>
  <c r="J646" i="1"/>
  <c r="J649" i="1" s="1"/>
  <c r="C483" i="3"/>
  <c r="C484" i="3"/>
  <c r="C485" i="3"/>
  <c r="C486" i="3"/>
  <c r="C487" i="3"/>
  <c r="C488" i="3"/>
  <c r="C489" i="3"/>
  <c r="C490" i="3"/>
  <c r="C491" i="3"/>
  <c r="C492" i="3"/>
  <c r="C493" i="3"/>
  <c r="C494" i="3"/>
  <c r="C495" i="3"/>
  <c r="C496" i="3"/>
  <c r="C497" i="3"/>
  <c r="C498" i="3"/>
  <c r="C499" i="3"/>
  <c r="C500" i="3"/>
  <c r="C501" i="3"/>
  <c r="C502" i="3"/>
  <c r="C503" i="3"/>
  <c r="C504" i="3"/>
  <c r="C505" i="3"/>
  <c r="C506" i="3"/>
  <c r="C507" i="3"/>
  <c r="C508" i="3"/>
  <c r="C509" i="3"/>
  <c r="C510" i="3"/>
  <c r="C511" i="3"/>
  <c r="C512" i="3"/>
  <c r="C513" i="3"/>
  <c r="C514" i="3"/>
  <c r="C515" i="3"/>
  <c r="C516" i="3"/>
  <c r="C517" i="3"/>
  <c r="C518" i="3"/>
  <c r="C519" i="3"/>
  <c r="C520" i="3"/>
  <c r="C521" i="3"/>
  <c r="C522" i="3"/>
  <c r="C523" i="3"/>
  <c r="C524" i="3"/>
  <c r="C525" i="3"/>
  <c r="C526" i="3"/>
  <c r="C527" i="3"/>
  <c r="C528" i="3"/>
  <c r="C529" i="3"/>
  <c r="C530" i="3"/>
  <c r="C531" i="3"/>
  <c r="C532" i="3"/>
  <c r="C533" i="3"/>
  <c r="C534" i="3"/>
  <c r="C535" i="3"/>
  <c r="C536" i="3"/>
  <c r="C537" i="3"/>
  <c r="C538" i="3"/>
  <c r="C539" i="3"/>
  <c r="C540" i="3"/>
  <c r="C541" i="3"/>
  <c r="C542" i="3"/>
  <c r="C543" i="3"/>
  <c r="C544" i="3"/>
  <c r="C545" i="3"/>
  <c r="C546" i="3"/>
  <c r="C547" i="3"/>
  <c r="C548" i="3"/>
  <c r="C549" i="3"/>
  <c r="C550" i="3"/>
  <c r="C551" i="3"/>
  <c r="C552" i="3"/>
  <c r="C553" i="3"/>
  <c r="C554" i="3"/>
  <c r="C555" i="3"/>
  <c r="C556" i="3"/>
  <c r="C557" i="3"/>
  <c r="C558" i="3"/>
  <c r="C559" i="3"/>
  <c r="C560" i="3"/>
  <c r="C561" i="3"/>
  <c r="C562" i="3"/>
  <c r="C563" i="3"/>
  <c r="P646" i="1" l="1"/>
  <c r="J651" i="1"/>
  <c r="Y4" i="1"/>
  <c r="J654" i="1" l="1"/>
  <c r="J658" i="1" s="1"/>
  <c r="J662" i="1" s="1"/>
  <c r="R633" i="1"/>
  <c r="R604" i="1"/>
  <c r="Z604" i="1" s="1"/>
  <c r="R603" i="1"/>
  <c r="Z603" i="1" s="1"/>
  <c r="R592" i="1"/>
  <c r="Z592" i="1" s="1"/>
  <c r="AB592" i="1" s="1"/>
  <c r="AB571" i="1"/>
  <c r="R605" i="1" l="1"/>
  <c r="Z605" i="1" s="1"/>
  <c r="R634" i="1"/>
  <c r="Z633" i="1"/>
  <c r="R570" i="1"/>
  <c r="R572" i="1" s="1"/>
  <c r="R595" i="1"/>
  <c r="Z595" i="1" s="1"/>
  <c r="L568" i="1"/>
  <c r="L570" i="1" s="1"/>
  <c r="L572" i="1" s="1"/>
  <c r="N568" i="1"/>
  <c r="N570" i="1" s="1"/>
  <c r="N572" i="1" s="1"/>
  <c r="Z634" i="1" l="1"/>
  <c r="Z646" i="1" s="1"/>
  <c r="Z649" i="1" s="1"/>
  <c r="AB633" i="1"/>
  <c r="G22" i="1" l="1"/>
  <c r="G568" i="1" s="1"/>
  <c r="E640" i="3" l="1"/>
  <c r="E641" i="3"/>
  <c r="E642" i="3"/>
  <c r="E643" i="3"/>
  <c r="E644" i="3"/>
  <c r="E646" i="3"/>
  <c r="E647" i="3"/>
  <c r="E648" i="3"/>
  <c r="E650" i="3"/>
  <c r="E651" i="3"/>
  <c r="E652" i="3"/>
  <c r="E653" i="3"/>
  <c r="E655" i="3"/>
  <c r="E659" i="3"/>
  <c r="E660" i="3"/>
  <c r="E661" i="3"/>
  <c r="E662" i="3"/>
  <c r="E664" i="3"/>
  <c r="E665" i="3"/>
  <c r="E669" i="3"/>
  <c r="E670" i="3"/>
  <c r="E671" i="3"/>
  <c r="E674" i="3"/>
  <c r="E675" i="3"/>
  <c r="E676" i="3"/>
  <c r="E679" i="3"/>
  <c r="E680" i="3"/>
  <c r="E681" i="3"/>
  <c r="E682" i="3"/>
  <c r="E684" i="3"/>
  <c r="E685" i="3"/>
  <c r="E686" i="3"/>
  <c r="E688" i="3"/>
  <c r="E689" i="3"/>
  <c r="E690" i="3"/>
  <c r="E691" i="3"/>
  <c r="E692" i="3"/>
  <c r="E694" i="3"/>
  <c r="E697" i="3"/>
  <c r="E698" i="3"/>
  <c r="E699" i="3"/>
  <c r="E700" i="3"/>
  <c r="E701" i="3"/>
  <c r="E702" i="3"/>
  <c r="E703" i="3"/>
  <c r="E704" i="3"/>
  <c r="E705" i="3"/>
  <c r="E563" i="3"/>
  <c r="E562" i="3"/>
  <c r="E561" i="3"/>
  <c r="E560" i="3"/>
  <c r="E559" i="3"/>
  <c r="E558" i="3"/>
  <c r="E557" i="3"/>
  <c r="E556" i="3"/>
  <c r="E555" i="3"/>
  <c r="E554" i="3"/>
  <c r="E553" i="3"/>
  <c r="E552" i="3"/>
  <c r="E551" i="3"/>
  <c r="E550" i="3"/>
  <c r="E549" i="3"/>
  <c r="E548" i="3"/>
  <c r="E547" i="3"/>
  <c r="E546" i="3"/>
  <c r="E545" i="3"/>
  <c r="E544" i="3"/>
  <c r="E543" i="3"/>
  <c r="E542" i="3"/>
  <c r="E541" i="3"/>
  <c r="E540" i="3"/>
  <c r="E539" i="3"/>
  <c r="E538" i="3"/>
  <c r="E537" i="3"/>
  <c r="E536" i="3"/>
  <c r="E535" i="3"/>
  <c r="E534" i="3"/>
  <c r="E533" i="3"/>
  <c r="E532" i="3"/>
  <c r="E531" i="3"/>
  <c r="E530" i="3"/>
  <c r="E529" i="3"/>
  <c r="E528" i="3"/>
  <c r="E527" i="3"/>
  <c r="E526" i="3"/>
  <c r="E525" i="3"/>
  <c r="E524" i="3"/>
  <c r="E523" i="3"/>
  <c r="E522" i="3"/>
  <c r="E521" i="3"/>
  <c r="E520" i="3"/>
  <c r="E519" i="3"/>
  <c r="E518" i="3"/>
  <c r="E517" i="3"/>
  <c r="E516" i="3"/>
  <c r="E515" i="3"/>
  <c r="E514" i="3"/>
  <c r="E513" i="3"/>
  <c r="E512" i="3"/>
  <c r="E511" i="3"/>
  <c r="E510" i="3"/>
  <c r="E509" i="3"/>
  <c r="E508" i="3"/>
  <c r="E507" i="3"/>
  <c r="E506" i="3"/>
  <c r="E505" i="3"/>
  <c r="E504" i="3"/>
  <c r="E503" i="3"/>
  <c r="E502" i="3"/>
  <c r="E501" i="3"/>
  <c r="E500" i="3"/>
  <c r="E499" i="3"/>
  <c r="E498" i="3"/>
  <c r="E497" i="3"/>
  <c r="E496" i="3"/>
  <c r="E495" i="3"/>
  <c r="E494" i="3"/>
  <c r="E493" i="3"/>
  <c r="E492" i="3"/>
  <c r="E491" i="3"/>
  <c r="E490" i="3"/>
  <c r="E489" i="3"/>
  <c r="E488" i="3"/>
  <c r="E487" i="3"/>
  <c r="E486" i="3"/>
  <c r="E485" i="3"/>
  <c r="E484" i="3"/>
  <c r="E483" i="3"/>
  <c r="E482" i="3"/>
  <c r="E481" i="3"/>
  <c r="E480" i="3"/>
  <c r="E479" i="3"/>
  <c r="E478" i="3"/>
  <c r="E477" i="3"/>
  <c r="E476" i="3"/>
  <c r="E475" i="3"/>
  <c r="E474" i="3"/>
  <c r="E473" i="3"/>
  <c r="E472" i="3"/>
  <c r="E471" i="3"/>
  <c r="E470" i="3"/>
  <c r="E469" i="3"/>
  <c r="E468" i="3"/>
  <c r="E467" i="3"/>
  <c r="E466" i="3"/>
  <c r="E465" i="3"/>
  <c r="E464" i="3"/>
  <c r="E463" i="3"/>
  <c r="E462" i="3"/>
  <c r="E461" i="3"/>
  <c r="E460" i="3"/>
  <c r="E459" i="3"/>
  <c r="E458" i="3"/>
  <c r="E457" i="3"/>
  <c r="E456" i="3"/>
  <c r="E455" i="3"/>
  <c r="E454" i="3"/>
  <c r="E453" i="3"/>
  <c r="E452" i="3"/>
  <c r="E451" i="3"/>
  <c r="E450" i="3"/>
  <c r="E449" i="3"/>
  <c r="E448" i="3"/>
  <c r="E447" i="3"/>
  <c r="E446" i="3"/>
  <c r="E445" i="3"/>
  <c r="E444" i="3"/>
  <c r="E443" i="3"/>
  <c r="E442" i="3"/>
  <c r="E441" i="3"/>
  <c r="E440" i="3"/>
  <c r="E439" i="3"/>
  <c r="E438" i="3"/>
  <c r="E437" i="3"/>
  <c r="E436" i="3"/>
  <c r="E435" i="3"/>
  <c r="E434" i="3"/>
  <c r="E433" i="3"/>
  <c r="E432" i="3"/>
  <c r="E431" i="3"/>
  <c r="E429" i="3"/>
  <c r="E428" i="3"/>
  <c r="E427" i="3"/>
  <c r="E425" i="3"/>
  <c r="E424" i="3"/>
  <c r="E423" i="3"/>
  <c r="E422" i="3"/>
  <c r="E421" i="3"/>
  <c r="E420" i="3"/>
  <c r="E419" i="3"/>
  <c r="E418" i="3"/>
  <c r="E417" i="3"/>
  <c r="E415" i="3"/>
  <c r="E414" i="3"/>
  <c r="E413" i="3"/>
  <c r="E412" i="3"/>
  <c r="E411" i="3"/>
  <c r="E409" i="3"/>
  <c r="E408" i="3"/>
  <c r="E407" i="3"/>
  <c r="E406" i="3"/>
  <c r="E405" i="3"/>
  <c r="E404" i="3"/>
  <c r="E403" i="3"/>
  <c r="E402" i="3"/>
  <c r="E401"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69" i="3"/>
  <c r="E368" i="3"/>
  <c r="E367" i="3"/>
  <c r="E365" i="3"/>
  <c r="E364" i="3"/>
  <c r="E363" i="3"/>
  <c r="E362" i="3"/>
  <c r="E361" i="3"/>
  <c r="E360" i="3"/>
  <c r="E359" i="3"/>
  <c r="E358" i="3"/>
  <c r="E357" i="3"/>
  <c r="E355" i="3"/>
  <c r="E354" i="3"/>
  <c r="E353" i="3"/>
  <c r="E352" i="3"/>
  <c r="E350" i="3"/>
  <c r="E349" i="3"/>
  <c r="E348" i="3"/>
  <c r="E347" i="3"/>
  <c r="E345" i="3"/>
  <c r="E344" i="3"/>
  <c r="E343" i="3"/>
  <c r="E342" i="3"/>
  <c r="E341" i="3"/>
  <c r="E340" i="3"/>
  <c r="E339" i="3"/>
  <c r="E338" i="3"/>
  <c r="E337" i="3"/>
  <c r="E336" i="3"/>
  <c r="E335" i="3"/>
  <c r="E334" i="3"/>
  <c r="E333" i="3"/>
  <c r="E332" i="3"/>
  <c r="E331" i="3"/>
  <c r="E330" i="3"/>
  <c r="E329" i="3"/>
  <c r="E328" i="3"/>
  <c r="E327" i="3"/>
  <c r="E326" i="3"/>
  <c r="E325" i="3"/>
  <c r="E324" i="3"/>
  <c r="E323" i="3"/>
  <c r="E322" i="3"/>
  <c r="E321" i="3"/>
  <c r="E320" i="3"/>
  <c r="E318" i="3"/>
  <c r="E317" i="3"/>
  <c r="E316" i="3"/>
  <c r="E315" i="3"/>
  <c r="E314" i="3"/>
  <c r="E313" i="3"/>
  <c r="E312" i="3"/>
  <c r="E310" i="3"/>
  <c r="E309" i="3"/>
  <c r="E308" i="3"/>
  <c r="E305" i="3"/>
  <c r="E304" i="3"/>
  <c r="E303" i="3"/>
  <c r="E302" i="3"/>
  <c r="E301" i="3"/>
  <c r="E300" i="3"/>
  <c r="E299" i="3"/>
  <c r="E298" i="3"/>
  <c r="E297" i="3"/>
  <c r="E296" i="3"/>
  <c r="E295" i="3"/>
  <c r="E294" i="3"/>
  <c r="E293" i="3"/>
  <c r="E292" i="3"/>
  <c r="E291" i="3"/>
  <c r="E290" i="3"/>
  <c r="E288" i="3"/>
  <c r="E287" i="3"/>
  <c r="E286" i="3"/>
  <c r="E285" i="3"/>
  <c r="E284" i="3"/>
  <c r="E283" i="3"/>
  <c r="E282" i="3"/>
  <c r="E281" i="3"/>
  <c r="E280" i="3"/>
  <c r="E279" i="3"/>
  <c r="E278" i="3"/>
  <c r="E277" i="3"/>
  <c r="E276" i="3"/>
  <c r="E275" i="3"/>
  <c r="E273" i="3"/>
  <c r="E272" i="3"/>
  <c r="E271" i="3"/>
  <c r="E270" i="3"/>
  <c r="E269" i="3"/>
  <c r="E268" i="3"/>
  <c r="E267" i="3"/>
  <c r="E266" i="3"/>
  <c r="E264" i="3"/>
  <c r="E263" i="3"/>
  <c r="E262" i="3"/>
  <c r="E261" i="3"/>
  <c r="E259" i="3"/>
  <c r="E258" i="3"/>
  <c r="E257" i="3"/>
  <c r="E256" i="3"/>
  <c r="E255" i="3"/>
  <c r="E254" i="3"/>
  <c r="E253" i="3"/>
  <c r="E252" i="3"/>
  <c r="E251" i="3"/>
  <c r="E250" i="3"/>
  <c r="E249" i="3"/>
  <c r="E248" i="3"/>
  <c r="E247" i="3"/>
  <c r="E246" i="3"/>
  <c r="E245" i="3"/>
  <c r="E244" i="3"/>
  <c r="E241" i="3"/>
  <c r="E240" i="3"/>
  <c r="E239" i="3"/>
  <c r="E238" i="3"/>
  <c r="E237" i="3"/>
  <c r="E236" i="3"/>
  <c r="E235" i="3"/>
  <c r="E234" i="3"/>
  <c r="E233" i="3"/>
  <c r="E231" i="3"/>
  <c r="E230" i="3"/>
  <c r="E229" i="3"/>
  <c r="E228" i="3"/>
  <c r="E227" i="3"/>
  <c r="E225" i="3"/>
  <c r="E224" i="3"/>
  <c r="E223" i="3"/>
  <c r="E222" i="3"/>
  <c r="E221" i="3"/>
  <c r="E220" i="3"/>
  <c r="E219" i="3"/>
  <c r="E218" i="3"/>
  <c r="E217" i="3"/>
  <c r="E216" i="3"/>
  <c r="E215" i="3"/>
  <c r="E213" i="3"/>
  <c r="E212" i="3"/>
  <c r="E211" i="3"/>
  <c r="E210" i="3"/>
  <c r="E209" i="3"/>
  <c r="E208" i="3"/>
  <c r="E207" i="3"/>
  <c r="E206" i="3"/>
  <c r="E205" i="3"/>
  <c r="E204" i="3"/>
  <c r="E203" i="3"/>
  <c r="E202" i="3"/>
  <c r="E201" i="3"/>
  <c r="E200" i="3"/>
  <c r="E199" i="3"/>
  <c r="E198" i="3"/>
  <c r="E197" i="3"/>
  <c r="E196" i="3"/>
  <c r="E195" i="3"/>
  <c r="E193" i="3"/>
  <c r="E192" i="3"/>
  <c r="E191" i="3"/>
  <c r="E190" i="3"/>
  <c r="E189" i="3"/>
  <c r="E188" i="3"/>
  <c r="E187" i="3"/>
  <c r="E186" i="3"/>
  <c r="E185" i="3"/>
  <c r="E184" i="3"/>
  <c r="E183" i="3"/>
  <c r="E182" i="3"/>
  <c r="E181" i="3"/>
  <c r="E180" i="3"/>
  <c r="E179" i="3"/>
  <c r="E178" i="3"/>
  <c r="E177" i="3"/>
  <c r="E176"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1" i="3"/>
  <c r="E110" i="3"/>
  <c r="E109" i="3"/>
  <c r="E107" i="3"/>
  <c r="E106" i="3"/>
  <c r="E105" i="3"/>
  <c r="E104" i="3"/>
  <c r="E103" i="3"/>
  <c r="E102" i="3"/>
  <c r="E101" i="3"/>
  <c r="E100" i="3"/>
  <c r="E98" i="3"/>
  <c r="E97" i="3"/>
  <c r="E96" i="3"/>
  <c r="E95" i="3"/>
  <c r="E94" i="3"/>
  <c r="E93" i="3"/>
  <c r="E92" i="3"/>
  <c r="E91" i="3"/>
  <c r="E89" i="3"/>
  <c r="E88" i="3"/>
  <c r="E87" i="3"/>
  <c r="E86" i="3"/>
  <c r="E85" i="3"/>
  <c r="E83" i="3"/>
  <c r="E82" i="3"/>
  <c r="E80" i="3"/>
  <c r="E79" i="3"/>
  <c r="E78" i="3"/>
  <c r="E77" i="3"/>
  <c r="E75" i="3"/>
  <c r="E74" i="3"/>
  <c r="E73" i="3"/>
  <c r="E72" i="3"/>
  <c r="E71" i="3"/>
  <c r="E69" i="3"/>
  <c r="E68" i="3"/>
  <c r="E67" i="3"/>
  <c r="E66" i="3"/>
  <c r="E65" i="3"/>
  <c r="E63" i="3"/>
  <c r="E62" i="3"/>
  <c r="E61" i="3"/>
  <c r="E60" i="3"/>
  <c r="E59" i="3"/>
  <c r="E56" i="3"/>
  <c r="E55" i="3"/>
  <c r="E54" i="3"/>
  <c r="E53" i="3"/>
  <c r="E51" i="3"/>
  <c r="E50" i="3"/>
  <c r="E49" i="3"/>
  <c r="E48" i="3"/>
  <c r="E47" i="3"/>
  <c r="E45" i="3"/>
  <c r="E44" i="3"/>
  <c r="E43" i="3"/>
  <c r="E42" i="3"/>
  <c r="E41" i="3"/>
  <c r="E40" i="3"/>
  <c r="E39" i="3"/>
  <c r="E38" i="3"/>
  <c r="E37" i="3"/>
  <c r="E36" i="3"/>
  <c r="E35" i="3"/>
  <c r="E34" i="3"/>
  <c r="E33" i="3"/>
  <c r="E32" i="3"/>
  <c r="E31" i="3"/>
  <c r="E30" i="3"/>
  <c r="E29" i="3"/>
  <c r="E28" i="3"/>
  <c r="E27" i="3"/>
  <c r="E26" i="3"/>
  <c r="E25" i="3"/>
  <c r="E24" i="3"/>
  <c r="E23" i="3"/>
  <c r="E22" i="3"/>
  <c r="E20" i="3"/>
  <c r="A3" i="7" l="1"/>
  <c r="B3" i="7" s="1"/>
  <c r="E1338" i="3"/>
  <c r="E1337" i="3"/>
  <c r="E1336" i="3"/>
  <c r="E1335" i="3"/>
  <c r="E1334" i="3"/>
  <c r="E1332" i="3"/>
  <c r="C469" i="3"/>
  <c r="C470" i="3"/>
  <c r="C471" i="3"/>
  <c r="C472" i="3"/>
  <c r="C473" i="3"/>
  <c r="C474" i="3"/>
  <c r="C475" i="3"/>
  <c r="C476" i="3"/>
  <c r="C477" i="3"/>
  <c r="C478" i="3"/>
  <c r="C479" i="3"/>
  <c r="C480" i="3"/>
  <c r="C481" i="3"/>
  <c r="C482" i="3"/>
  <c r="L581" i="1"/>
  <c r="L582" i="1"/>
  <c r="L583" i="1"/>
  <c r="C450" i="3" l="1"/>
  <c r="C451" i="3"/>
  <c r="C452" i="3"/>
  <c r="C453" i="3"/>
  <c r="C454" i="3"/>
  <c r="C455" i="3"/>
  <c r="C456" i="3"/>
  <c r="C457" i="3"/>
  <c r="C458" i="3"/>
  <c r="C459" i="3"/>
  <c r="C460" i="3"/>
  <c r="C461" i="3"/>
  <c r="C462" i="3"/>
  <c r="C463" i="3"/>
  <c r="C464" i="3"/>
  <c r="C465" i="3"/>
  <c r="C466" i="3"/>
  <c r="C467" i="3"/>
  <c r="C468" i="3"/>
  <c r="C439" i="3"/>
  <c r="C440" i="3"/>
  <c r="C441" i="3"/>
  <c r="C442" i="3"/>
  <c r="C443" i="3"/>
  <c r="C444" i="3"/>
  <c r="C445" i="3"/>
  <c r="C446" i="3"/>
  <c r="C447" i="3"/>
  <c r="C448" i="3"/>
  <c r="C449" i="3"/>
  <c r="C20" i="4" l="1"/>
  <c r="E28" i="6" l="1"/>
  <c r="C44" i="6"/>
  <c r="G42" i="6"/>
  <c r="G44" i="6" s="1"/>
  <c r="D40" i="6"/>
  <c r="I26" i="6"/>
  <c r="I25" i="6"/>
  <c r="I24" i="6"/>
  <c r="E21" i="6"/>
  <c r="B21" i="6"/>
  <c r="J21" i="6" s="1"/>
  <c r="H17" i="6"/>
  <c r="H35" i="6" l="1"/>
  <c r="H32" i="6"/>
  <c r="H33" i="6"/>
  <c r="J26" i="6"/>
  <c r="J24" i="6"/>
  <c r="J25" i="6"/>
  <c r="I28" i="6"/>
  <c r="J28" i="6" s="1"/>
  <c r="H30" i="6"/>
  <c r="H44" i="6"/>
  <c r="I27" i="6"/>
  <c r="J27" i="6" s="1"/>
  <c r="H31" i="6"/>
  <c r="H34" i="6"/>
  <c r="E776" i="3"/>
  <c r="J40" i="6" l="1"/>
  <c r="J46" i="6" s="1"/>
  <c r="E52" i="6" s="1"/>
  <c r="I40" i="6"/>
  <c r="I46" i="6" s="1"/>
  <c r="AA14" i="1"/>
  <c r="E638" i="3"/>
  <c r="E19" i="3"/>
  <c r="E1399" i="3"/>
  <c r="E1398" i="3"/>
  <c r="E1397" i="3"/>
  <c r="E1396" i="3"/>
  <c r="E1395" i="3"/>
  <c r="E1394" i="3"/>
  <c r="E1393" i="3"/>
  <c r="E1392" i="3"/>
  <c r="E1391" i="3"/>
  <c r="E1389" i="3"/>
  <c r="E1388" i="3"/>
  <c r="E1387" i="3"/>
  <c r="G1387" i="3" s="1"/>
  <c r="E1386" i="3"/>
  <c r="E1385" i="3"/>
  <c r="E1384" i="3"/>
  <c r="E1383" i="3"/>
  <c r="E1382" i="3"/>
  <c r="E1381" i="3"/>
  <c r="G1381" i="3" s="1"/>
  <c r="E1380" i="3"/>
  <c r="E1379" i="3"/>
  <c r="E1378" i="3"/>
  <c r="E1377" i="3"/>
  <c r="G1377" i="3" s="1"/>
  <c r="E1376" i="3"/>
  <c r="E1375" i="3"/>
  <c r="E1374" i="3"/>
  <c r="E1373" i="3"/>
  <c r="E1372" i="3"/>
  <c r="G1372" i="3" s="1"/>
  <c r="E1370" i="3"/>
  <c r="E1369" i="3"/>
  <c r="E1368" i="3"/>
  <c r="E1367" i="3"/>
  <c r="G1367" i="3" s="1"/>
  <c r="E1366" i="3"/>
  <c r="E1365" i="3"/>
  <c r="E1364" i="3"/>
  <c r="E1363" i="3"/>
  <c r="E1362" i="3"/>
  <c r="G1362" i="3" s="1"/>
  <c r="G1361" i="3"/>
  <c r="E1359" i="3"/>
  <c r="E1358" i="3"/>
  <c r="G1357" i="3"/>
  <c r="E1356" i="3"/>
  <c r="E1355" i="3"/>
  <c r="E1354" i="3"/>
  <c r="E1353" i="3"/>
  <c r="E1350" i="3"/>
  <c r="E1349" i="3"/>
  <c r="E1347" i="3"/>
  <c r="E1346" i="3"/>
  <c r="E1345" i="3"/>
  <c r="E1344" i="3"/>
  <c r="E1342" i="3"/>
  <c r="E1341" i="3"/>
  <c r="E1340" i="3"/>
  <c r="E1257" i="3"/>
  <c r="E1256" i="3"/>
  <c r="E1255" i="3"/>
  <c r="E1254" i="3"/>
  <c r="E1253" i="3"/>
  <c r="E1252" i="3"/>
  <c r="E1251" i="3"/>
  <c r="E1250" i="3"/>
  <c r="E1249" i="3"/>
  <c r="E1248" i="3"/>
  <c r="E1247" i="3"/>
  <c r="E1246" i="3"/>
  <c r="E1245" i="3"/>
  <c r="E1244" i="3"/>
  <c r="E1243" i="3"/>
  <c r="E1242" i="3"/>
  <c r="E1241" i="3"/>
  <c r="E1240" i="3"/>
  <c r="E1239" i="3"/>
  <c r="E1238" i="3"/>
  <c r="E1237" i="3"/>
  <c r="E1236" i="3"/>
  <c r="E1235" i="3"/>
  <c r="E1234" i="3"/>
  <c r="E1233" i="3"/>
  <c r="E1232" i="3"/>
  <c r="E1231" i="3"/>
  <c r="E1230" i="3"/>
  <c r="E1229" i="3"/>
  <c r="E1228" i="3"/>
  <c r="E1227" i="3"/>
  <c r="E1226" i="3"/>
  <c r="E1225" i="3"/>
  <c r="E1224" i="3"/>
  <c r="E1223" i="3"/>
  <c r="E1222" i="3"/>
  <c r="E1221" i="3"/>
  <c r="E1220" i="3"/>
  <c r="E1219" i="3"/>
  <c r="E1218" i="3"/>
  <c r="E1217" i="3"/>
  <c r="E1216" i="3"/>
  <c r="E1215" i="3"/>
  <c r="E1214" i="3"/>
  <c r="E1213" i="3"/>
  <c r="E1212" i="3"/>
  <c r="E1211" i="3"/>
  <c r="E1210" i="3"/>
  <c r="E1209" i="3"/>
  <c r="E1208" i="3"/>
  <c r="E1207" i="3"/>
  <c r="E1206" i="3"/>
  <c r="E1205" i="3"/>
  <c r="E1204" i="3"/>
  <c r="E1203" i="3"/>
  <c r="E1202" i="3"/>
  <c r="E1201" i="3"/>
  <c r="E1200" i="3"/>
  <c r="E1199" i="3"/>
  <c r="E1198" i="3"/>
  <c r="E1197" i="3"/>
  <c r="E1196" i="3"/>
  <c r="E1195" i="3"/>
  <c r="E1194" i="3"/>
  <c r="E1193" i="3"/>
  <c r="E1192" i="3"/>
  <c r="E1191" i="3"/>
  <c r="E1190" i="3"/>
  <c r="E1189" i="3"/>
  <c r="E1188" i="3"/>
  <c r="E1187" i="3"/>
  <c r="E1186" i="3"/>
  <c r="E1185" i="3"/>
  <c r="E1184" i="3"/>
  <c r="E1183" i="3"/>
  <c r="E1182" i="3"/>
  <c r="E1181" i="3"/>
  <c r="E1180" i="3"/>
  <c r="E1179" i="3"/>
  <c r="E1178" i="3"/>
  <c r="E1177" i="3"/>
  <c r="E1176" i="3"/>
  <c r="E1175" i="3"/>
  <c r="E1174" i="3"/>
  <c r="E1173" i="3"/>
  <c r="E1172" i="3"/>
  <c r="E1171" i="3"/>
  <c r="E1170" i="3"/>
  <c r="E1169" i="3"/>
  <c r="E1168" i="3"/>
  <c r="E1167" i="3"/>
  <c r="E1166" i="3"/>
  <c r="E1165" i="3"/>
  <c r="E1164" i="3"/>
  <c r="E1163" i="3"/>
  <c r="E1162" i="3"/>
  <c r="E1161" i="3"/>
  <c r="E1160" i="3"/>
  <c r="E1159" i="3"/>
  <c r="E1158" i="3"/>
  <c r="E1157" i="3"/>
  <c r="E1156" i="3"/>
  <c r="E1155" i="3"/>
  <c r="E1154" i="3"/>
  <c r="E1153" i="3"/>
  <c r="E1152" i="3"/>
  <c r="E1151" i="3"/>
  <c r="E1150" i="3"/>
  <c r="E1149" i="3"/>
  <c r="E1148" i="3"/>
  <c r="E1147" i="3"/>
  <c r="E1146" i="3"/>
  <c r="E1145" i="3"/>
  <c r="E1144" i="3"/>
  <c r="E1143" i="3"/>
  <c r="E1142" i="3"/>
  <c r="E1141" i="3"/>
  <c r="E1140" i="3"/>
  <c r="E1139" i="3"/>
  <c r="E1138" i="3"/>
  <c r="E1137" i="3"/>
  <c r="E1136" i="3"/>
  <c r="E1135" i="3"/>
  <c r="E1134" i="3"/>
  <c r="E1133" i="3"/>
  <c r="E1132" i="3"/>
  <c r="E1131" i="3"/>
  <c r="E1130" i="3"/>
  <c r="E1129" i="3"/>
  <c r="E1128" i="3"/>
  <c r="E1127" i="3"/>
  <c r="E1126" i="3"/>
  <c r="E1125" i="3"/>
  <c r="E1123" i="3"/>
  <c r="E1122" i="3"/>
  <c r="E1121" i="3"/>
  <c r="E1119" i="3"/>
  <c r="E1118" i="3"/>
  <c r="E1117" i="3"/>
  <c r="E1116" i="3"/>
  <c r="E1115" i="3"/>
  <c r="E1114" i="3"/>
  <c r="E1113" i="3"/>
  <c r="E1112" i="3"/>
  <c r="E1111" i="3"/>
  <c r="E1109" i="3"/>
  <c r="E1108" i="3"/>
  <c r="E1107" i="3"/>
  <c r="E1106" i="3"/>
  <c r="E1105" i="3"/>
  <c r="E1103" i="3"/>
  <c r="E1102" i="3"/>
  <c r="E1101" i="3"/>
  <c r="E1100" i="3"/>
  <c r="E1099" i="3"/>
  <c r="E1098" i="3"/>
  <c r="E1097" i="3"/>
  <c r="E1096" i="3"/>
  <c r="E1095" i="3"/>
  <c r="E1093" i="3"/>
  <c r="E1092" i="3"/>
  <c r="E1091" i="3"/>
  <c r="E1090" i="3"/>
  <c r="E1089" i="3"/>
  <c r="E1088" i="3"/>
  <c r="E1087" i="3"/>
  <c r="E1086" i="3"/>
  <c r="E1085" i="3"/>
  <c r="E1084" i="3"/>
  <c r="E1083" i="3"/>
  <c r="E1082" i="3"/>
  <c r="E1081" i="3"/>
  <c r="E1080" i="3"/>
  <c r="E1079" i="3"/>
  <c r="E1078" i="3"/>
  <c r="E1077" i="3"/>
  <c r="E1076" i="3"/>
  <c r="E1075" i="3"/>
  <c r="E1074" i="3"/>
  <c r="E1073" i="3"/>
  <c r="E1072" i="3"/>
  <c r="E1071" i="3"/>
  <c r="E1070" i="3"/>
  <c r="E1069" i="3"/>
  <c r="E1068" i="3"/>
  <c r="E1067" i="3"/>
  <c r="E1066" i="3"/>
  <c r="E1065" i="3"/>
  <c r="E1063" i="3"/>
  <c r="E1062" i="3"/>
  <c r="E1061" i="3"/>
  <c r="E1059" i="3"/>
  <c r="E1058" i="3"/>
  <c r="E1057" i="3"/>
  <c r="E1056" i="3"/>
  <c r="E1055" i="3"/>
  <c r="E1054" i="3"/>
  <c r="E1053" i="3"/>
  <c r="E1052" i="3"/>
  <c r="E1051" i="3"/>
  <c r="E1049" i="3"/>
  <c r="E1048" i="3"/>
  <c r="E1047" i="3"/>
  <c r="E1046" i="3"/>
  <c r="E1044" i="3"/>
  <c r="E1043" i="3"/>
  <c r="E1042" i="3"/>
  <c r="E1041" i="3"/>
  <c r="E1039" i="3"/>
  <c r="E1038" i="3"/>
  <c r="E1037" i="3"/>
  <c r="E1036" i="3"/>
  <c r="E1035" i="3"/>
  <c r="E1034" i="3"/>
  <c r="E1033" i="3"/>
  <c r="E1032" i="3"/>
  <c r="E1031" i="3"/>
  <c r="E1030" i="3"/>
  <c r="E1029" i="3"/>
  <c r="E1028" i="3"/>
  <c r="E1027" i="3"/>
  <c r="E1026" i="3"/>
  <c r="E1025" i="3"/>
  <c r="E1024" i="3"/>
  <c r="E1023" i="3"/>
  <c r="E1022" i="3"/>
  <c r="E1021" i="3"/>
  <c r="E1020" i="3"/>
  <c r="E1019" i="3"/>
  <c r="E1018" i="3"/>
  <c r="E1017" i="3"/>
  <c r="E1016" i="3"/>
  <c r="E1015" i="3"/>
  <c r="E1014" i="3"/>
  <c r="E1012" i="3"/>
  <c r="E1011" i="3"/>
  <c r="E1010" i="3"/>
  <c r="E1009" i="3"/>
  <c r="E1008" i="3"/>
  <c r="E1007" i="3"/>
  <c r="E1006" i="3"/>
  <c r="E1004" i="3"/>
  <c r="E1003" i="3"/>
  <c r="E1002" i="3"/>
  <c r="E999" i="3"/>
  <c r="E998" i="3"/>
  <c r="E997" i="3"/>
  <c r="E996" i="3"/>
  <c r="E995" i="3"/>
  <c r="E994" i="3"/>
  <c r="E993" i="3"/>
  <c r="E992" i="3"/>
  <c r="E991" i="3"/>
  <c r="E990" i="3"/>
  <c r="E989" i="3"/>
  <c r="E988" i="3"/>
  <c r="E987" i="3"/>
  <c r="E986" i="3"/>
  <c r="E985" i="3"/>
  <c r="E984" i="3"/>
  <c r="E982" i="3"/>
  <c r="E981" i="3"/>
  <c r="E980" i="3"/>
  <c r="E979" i="3"/>
  <c r="E978" i="3"/>
  <c r="E977" i="3"/>
  <c r="E976" i="3"/>
  <c r="E975" i="3"/>
  <c r="E974" i="3"/>
  <c r="E973" i="3"/>
  <c r="E972" i="3"/>
  <c r="E971" i="3"/>
  <c r="E970" i="3"/>
  <c r="E969" i="3"/>
  <c r="E967" i="3"/>
  <c r="E966" i="3"/>
  <c r="E965" i="3"/>
  <c r="E964" i="3"/>
  <c r="E963" i="3"/>
  <c r="E962" i="3"/>
  <c r="E961" i="3"/>
  <c r="E960" i="3"/>
  <c r="E958" i="3"/>
  <c r="E957" i="3"/>
  <c r="E956" i="3"/>
  <c r="E955" i="3"/>
  <c r="E953" i="3"/>
  <c r="E952" i="3"/>
  <c r="E951" i="3"/>
  <c r="E950" i="3"/>
  <c r="E949" i="3"/>
  <c r="E948" i="3"/>
  <c r="E947" i="3"/>
  <c r="E946" i="3"/>
  <c r="E945" i="3"/>
  <c r="E944" i="3"/>
  <c r="E943" i="3"/>
  <c r="E942" i="3"/>
  <c r="E941" i="3"/>
  <c r="E940" i="3"/>
  <c r="E939" i="3"/>
  <c r="E938" i="3"/>
  <c r="E935" i="3"/>
  <c r="E934" i="3"/>
  <c r="E933" i="3"/>
  <c r="E932" i="3"/>
  <c r="E931" i="3"/>
  <c r="E930" i="3"/>
  <c r="E929" i="3"/>
  <c r="E928" i="3"/>
  <c r="E927" i="3"/>
  <c r="E925" i="3"/>
  <c r="E924" i="3"/>
  <c r="E923" i="3"/>
  <c r="E922" i="3"/>
  <c r="E921" i="3"/>
  <c r="E919" i="3"/>
  <c r="E918" i="3"/>
  <c r="E917" i="3"/>
  <c r="E916" i="3"/>
  <c r="E915" i="3"/>
  <c r="E914" i="3"/>
  <c r="E913" i="3"/>
  <c r="E912" i="3"/>
  <c r="E911" i="3"/>
  <c r="E910" i="3"/>
  <c r="E909" i="3"/>
  <c r="E907" i="3"/>
  <c r="E906" i="3"/>
  <c r="E905" i="3"/>
  <c r="E904" i="3"/>
  <c r="E903" i="3"/>
  <c r="E902" i="3"/>
  <c r="E901" i="3"/>
  <c r="E900" i="3"/>
  <c r="E899" i="3"/>
  <c r="E898" i="3"/>
  <c r="E897" i="3"/>
  <c r="E896" i="3"/>
  <c r="E895" i="3"/>
  <c r="E894" i="3"/>
  <c r="E893" i="3"/>
  <c r="E892" i="3"/>
  <c r="E891" i="3"/>
  <c r="E890" i="3"/>
  <c r="E889" i="3"/>
  <c r="E887" i="3"/>
  <c r="E886" i="3"/>
  <c r="E885" i="3"/>
  <c r="E884" i="3"/>
  <c r="E883" i="3"/>
  <c r="E882" i="3"/>
  <c r="E881" i="3"/>
  <c r="E880" i="3"/>
  <c r="E879" i="3"/>
  <c r="E878" i="3"/>
  <c r="E877" i="3"/>
  <c r="E876" i="3"/>
  <c r="E875" i="3"/>
  <c r="E874" i="3"/>
  <c r="E873" i="3"/>
  <c r="E872" i="3"/>
  <c r="E871" i="3"/>
  <c r="E870" i="3"/>
  <c r="E867" i="3"/>
  <c r="E866" i="3"/>
  <c r="E865" i="3"/>
  <c r="E864" i="3"/>
  <c r="E863" i="3"/>
  <c r="E862" i="3"/>
  <c r="E861" i="3"/>
  <c r="E860" i="3"/>
  <c r="E859" i="3"/>
  <c r="E858" i="3"/>
  <c r="E857" i="3"/>
  <c r="E856" i="3"/>
  <c r="E855" i="3"/>
  <c r="E854" i="3"/>
  <c r="E853" i="3"/>
  <c r="E852" i="3"/>
  <c r="E851" i="3"/>
  <c r="E850" i="3"/>
  <c r="E849" i="3"/>
  <c r="E848" i="3"/>
  <c r="E847" i="3"/>
  <c r="E846" i="3"/>
  <c r="E845" i="3"/>
  <c r="E844" i="3"/>
  <c r="E843" i="3"/>
  <c r="E842" i="3"/>
  <c r="E841" i="3"/>
  <c r="E840" i="3"/>
  <c r="E839" i="3"/>
  <c r="E838" i="3"/>
  <c r="E837" i="3"/>
  <c r="E836" i="3"/>
  <c r="E835" i="3"/>
  <c r="E834" i="3"/>
  <c r="E833" i="3"/>
  <c r="E832" i="3"/>
  <c r="E831" i="3"/>
  <c r="E830" i="3"/>
  <c r="E829" i="3"/>
  <c r="E828" i="3"/>
  <c r="E827" i="3"/>
  <c r="E826" i="3"/>
  <c r="E825" i="3"/>
  <c r="E824" i="3"/>
  <c r="E823" i="3"/>
  <c r="E822" i="3"/>
  <c r="E821" i="3"/>
  <c r="E820" i="3"/>
  <c r="E819" i="3"/>
  <c r="E818" i="3"/>
  <c r="E817" i="3"/>
  <c r="E816" i="3"/>
  <c r="E815" i="3"/>
  <c r="E814" i="3"/>
  <c r="E813" i="3"/>
  <c r="E812" i="3"/>
  <c r="E811" i="3"/>
  <c r="E810" i="3"/>
  <c r="E809" i="3"/>
  <c r="E808" i="3"/>
  <c r="E807" i="3"/>
  <c r="E805" i="3"/>
  <c r="E804" i="3"/>
  <c r="E803" i="3"/>
  <c r="E801" i="3"/>
  <c r="E800" i="3"/>
  <c r="E799" i="3"/>
  <c r="E798" i="3"/>
  <c r="E797" i="3"/>
  <c r="E796" i="3"/>
  <c r="E795" i="3"/>
  <c r="E794" i="3"/>
  <c r="E792" i="3"/>
  <c r="E791" i="3"/>
  <c r="E790" i="3"/>
  <c r="E789" i="3"/>
  <c r="E788" i="3"/>
  <c r="E787" i="3"/>
  <c r="E786" i="3"/>
  <c r="E785" i="3"/>
  <c r="E783" i="3"/>
  <c r="E782" i="3"/>
  <c r="E781" i="3"/>
  <c r="E780" i="3"/>
  <c r="E779" i="3"/>
  <c r="E777" i="3"/>
  <c r="E774" i="3"/>
  <c r="E773" i="3"/>
  <c r="E772" i="3"/>
  <c r="E771" i="3"/>
  <c r="E769" i="3"/>
  <c r="E768" i="3"/>
  <c r="E767" i="3"/>
  <c r="E766" i="3"/>
  <c r="E765" i="3"/>
  <c r="E763" i="3"/>
  <c r="E762" i="3"/>
  <c r="E761" i="3"/>
  <c r="E760" i="3"/>
  <c r="E759" i="3"/>
  <c r="E757" i="3"/>
  <c r="E756" i="3"/>
  <c r="E755" i="3"/>
  <c r="E754" i="3"/>
  <c r="E753" i="3"/>
  <c r="E750" i="3"/>
  <c r="E749" i="3"/>
  <c r="E748" i="3"/>
  <c r="E747" i="3"/>
  <c r="E745" i="3"/>
  <c r="E744" i="3"/>
  <c r="E743" i="3"/>
  <c r="E742" i="3"/>
  <c r="E741" i="3"/>
  <c r="E739" i="3"/>
  <c r="E738" i="3"/>
  <c r="E737" i="3"/>
  <c r="E736" i="3"/>
  <c r="E735" i="3"/>
  <c r="E734" i="3"/>
  <c r="E733" i="3"/>
  <c r="E732" i="3"/>
  <c r="E731" i="3"/>
  <c r="E730" i="3"/>
  <c r="E729" i="3"/>
  <c r="E728" i="3"/>
  <c r="E727" i="3"/>
  <c r="E726" i="3"/>
  <c r="E725" i="3"/>
  <c r="E724" i="3"/>
  <c r="E723" i="3"/>
  <c r="E722" i="3"/>
  <c r="E721" i="3"/>
  <c r="E720" i="3"/>
  <c r="E719" i="3"/>
  <c r="E718" i="3"/>
  <c r="E717" i="3"/>
  <c r="E716" i="3"/>
  <c r="E714" i="3"/>
  <c r="E713" i="3"/>
  <c r="E1327" i="3"/>
  <c r="O12" i="2"/>
  <c r="C432" i="3"/>
  <c r="C433" i="3"/>
  <c r="C434" i="3"/>
  <c r="C435" i="3"/>
  <c r="C436" i="3"/>
  <c r="C437" i="3"/>
  <c r="C438" i="3"/>
  <c r="C431" i="3"/>
  <c r="D52" i="6" l="1"/>
  <c r="E51" i="6"/>
  <c r="D51" i="6"/>
  <c r="AB635" i="1"/>
  <c r="AB632" i="1"/>
  <c r="AB626" i="1"/>
  <c r="AB622" i="1"/>
  <c r="AB617" i="1"/>
  <c r="AB616" i="1"/>
  <c r="AB612" i="1"/>
  <c r="AB607" i="1"/>
  <c r="AB606" i="1"/>
  <c r="AB602" i="1"/>
  <c r="AB597" i="1"/>
  <c r="AB596" i="1"/>
  <c r="AB593" i="1"/>
  <c r="AB584" i="1"/>
  <c r="AB578" i="1"/>
  <c r="AB576" i="1"/>
  <c r="AB575" i="1"/>
  <c r="AB573" i="1"/>
  <c r="D1399" i="3"/>
  <c r="C1399" i="3"/>
  <c r="G1398" i="3"/>
  <c r="D1398" i="3"/>
  <c r="C1398" i="3"/>
  <c r="G1397" i="3"/>
  <c r="D1397" i="3"/>
  <c r="C1397" i="3"/>
  <c r="G1396" i="3"/>
  <c r="D1396" i="3"/>
  <c r="C1396" i="3"/>
  <c r="G1395" i="3"/>
  <c r="D1395" i="3"/>
  <c r="C1395" i="3"/>
  <c r="G1394" i="3"/>
  <c r="D1394" i="3"/>
  <c r="C1394" i="3"/>
  <c r="G1393" i="3"/>
  <c r="D1393" i="3"/>
  <c r="C1393" i="3"/>
  <c r="G1392" i="3"/>
  <c r="D1392" i="3"/>
  <c r="C1392" i="3"/>
  <c r="G1391" i="3"/>
  <c r="D1391" i="3"/>
  <c r="C1391" i="3"/>
  <c r="C1390" i="3"/>
  <c r="G1389" i="3"/>
  <c r="D1389" i="3"/>
  <c r="C1389" i="3"/>
  <c r="G1388" i="3"/>
  <c r="D1388" i="3"/>
  <c r="C1388" i="3"/>
  <c r="G1386" i="3"/>
  <c r="D1386" i="3"/>
  <c r="C1386" i="3"/>
  <c r="G1385" i="3"/>
  <c r="D1385" i="3"/>
  <c r="C1385" i="3"/>
  <c r="G1384" i="3"/>
  <c r="D1384" i="3"/>
  <c r="C1384" i="3"/>
  <c r="G1383" i="3"/>
  <c r="D1383" i="3"/>
  <c r="C1383" i="3"/>
  <c r="G1382" i="3"/>
  <c r="D1382" i="3"/>
  <c r="C1382" i="3"/>
  <c r="G1380" i="3"/>
  <c r="D1380" i="3"/>
  <c r="C1380" i="3"/>
  <c r="G1379" i="3"/>
  <c r="D1379" i="3"/>
  <c r="C1379" i="3"/>
  <c r="G1378" i="3"/>
  <c r="D1378" i="3"/>
  <c r="C1378" i="3"/>
  <c r="G1376" i="3"/>
  <c r="D1376" i="3"/>
  <c r="C1376" i="3"/>
  <c r="G1375" i="3"/>
  <c r="D1375" i="3"/>
  <c r="C1375" i="3"/>
  <c r="G1374" i="3"/>
  <c r="D1374" i="3"/>
  <c r="C1374" i="3"/>
  <c r="G1373" i="3"/>
  <c r="D1373" i="3"/>
  <c r="C1373" i="3"/>
  <c r="C1371" i="3"/>
  <c r="G1370" i="3"/>
  <c r="D1370" i="3"/>
  <c r="C1370" i="3"/>
  <c r="G1369" i="3"/>
  <c r="D1369" i="3"/>
  <c r="C1369" i="3"/>
  <c r="G1368" i="3"/>
  <c r="D1368" i="3"/>
  <c r="C1368" i="3"/>
  <c r="C1367" i="3"/>
  <c r="G1366" i="3"/>
  <c r="D1366" i="3"/>
  <c r="C1366" i="3"/>
  <c r="G1365" i="3"/>
  <c r="D1365" i="3"/>
  <c r="C1365" i="3"/>
  <c r="G1364" i="3"/>
  <c r="D1364" i="3"/>
  <c r="C1364" i="3"/>
  <c r="G1363" i="3"/>
  <c r="D1363" i="3"/>
  <c r="C1363" i="3"/>
  <c r="C1362" i="3"/>
  <c r="C1361" i="3"/>
  <c r="D1360" i="3"/>
  <c r="C1360" i="3"/>
  <c r="G1359" i="3"/>
  <c r="D1359" i="3"/>
  <c r="C1359" i="3"/>
  <c r="G1358" i="3"/>
  <c r="D1358" i="3"/>
  <c r="C1358" i="3"/>
  <c r="C1357" i="3"/>
  <c r="G1356" i="3"/>
  <c r="D1356" i="3"/>
  <c r="C1356" i="3"/>
  <c r="G1355" i="3"/>
  <c r="D1355" i="3"/>
  <c r="C1355" i="3"/>
  <c r="G1354" i="3"/>
  <c r="D1354" i="3"/>
  <c r="C1354" i="3"/>
  <c r="G1353" i="3"/>
  <c r="D1353" i="3"/>
  <c r="C1353" i="3"/>
  <c r="C1352" i="3"/>
  <c r="C1351" i="3"/>
  <c r="G1350" i="3"/>
  <c r="D1350" i="3"/>
  <c r="C1350" i="3"/>
  <c r="G1349" i="3"/>
  <c r="D1349" i="3"/>
  <c r="C1349" i="3"/>
  <c r="C1348" i="3"/>
  <c r="G1347" i="3"/>
  <c r="D1347" i="3"/>
  <c r="C1347" i="3"/>
  <c r="G1346" i="3"/>
  <c r="D1346" i="3"/>
  <c r="C1346" i="3"/>
  <c r="G1345" i="3"/>
  <c r="D1345" i="3"/>
  <c r="C1345" i="3"/>
  <c r="G1344" i="3"/>
  <c r="D1344" i="3"/>
  <c r="G1342" i="3"/>
  <c r="D1342" i="3"/>
  <c r="G1341" i="3"/>
  <c r="D1341" i="3"/>
  <c r="G1340" i="3"/>
  <c r="D1340" i="3"/>
  <c r="G1338" i="3"/>
  <c r="D1338" i="3"/>
  <c r="G1337" i="3"/>
  <c r="D1337" i="3"/>
  <c r="G1336" i="3"/>
  <c r="D1336" i="3"/>
  <c r="G1335" i="3"/>
  <c r="D1335" i="3"/>
  <c r="G1334" i="3"/>
  <c r="D1334" i="3"/>
  <c r="G1332" i="3"/>
  <c r="D1332" i="3"/>
  <c r="D1329" i="3"/>
  <c r="B1399" i="3"/>
  <c r="B1398" i="3"/>
  <c r="B1397" i="3"/>
  <c r="B1396" i="3"/>
  <c r="B1395" i="3"/>
  <c r="B1394" i="3"/>
  <c r="B1393" i="3"/>
  <c r="B1392" i="3"/>
  <c r="B1391" i="3"/>
  <c r="B1390" i="3"/>
  <c r="B1389" i="3"/>
  <c r="B1388" i="3"/>
  <c r="B1387" i="3"/>
  <c r="B1386" i="3"/>
  <c r="B1385" i="3"/>
  <c r="B1384" i="3"/>
  <c r="B1383" i="3"/>
  <c r="B1382" i="3"/>
  <c r="B1381" i="3"/>
  <c r="B1380" i="3"/>
  <c r="B1379" i="3"/>
  <c r="B1378" i="3"/>
  <c r="B1377" i="3"/>
  <c r="B1376" i="3"/>
  <c r="B1375" i="3"/>
  <c r="B1374" i="3"/>
  <c r="B1373" i="3"/>
  <c r="B1372" i="3"/>
  <c r="B1371" i="3"/>
  <c r="B1370" i="3"/>
  <c r="B1369" i="3"/>
  <c r="B1368" i="3"/>
  <c r="B1367" i="3"/>
  <c r="B1366" i="3"/>
  <c r="B1365" i="3"/>
  <c r="B1364" i="3"/>
  <c r="B1363" i="3"/>
  <c r="B1362" i="3"/>
  <c r="B1361" i="3"/>
  <c r="B1360" i="3"/>
  <c r="B1359" i="3"/>
  <c r="B1358" i="3"/>
  <c r="B1357" i="3"/>
  <c r="B1356" i="3"/>
  <c r="B1355" i="3"/>
  <c r="B1354" i="3"/>
  <c r="B1353" i="3"/>
  <c r="B1352" i="3"/>
  <c r="B1351" i="3"/>
  <c r="B1350" i="3"/>
  <c r="B1349" i="3"/>
  <c r="B1348" i="3"/>
  <c r="B1347" i="3"/>
  <c r="B1346" i="3"/>
  <c r="B1345" i="3"/>
  <c r="C1344" i="3"/>
  <c r="B1344" i="3"/>
  <c r="C1343" i="3"/>
  <c r="B1343" i="3"/>
  <c r="C1342" i="3"/>
  <c r="B1342" i="3"/>
  <c r="C1341" i="3"/>
  <c r="B1341" i="3"/>
  <c r="C1340" i="3"/>
  <c r="B1340" i="3"/>
  <c r="C1339" i="3"/>
  <c r="B1339" i="3"/>
  <c r="C1338" i="3"/>
  <c r="B1338" i="3"/>
  <c r="C1337" i="3"/>
  <c r="B1337" i="3"/>
  <c r="C1336" i="3"/>
  <c r="B1336" i="3"/>
  <c r="C1335" i="3"/>
  <c r="B1335" i="3"/>
  <c r="C1334" i="3"/>
  <c r="B1334" i="3"/>
  <c r="C1333" i="3"/>
  <c r="B1333" i="3"/>
  <c r="C1332" i="3"/>
  <c r="B1332" i="3"/>
  <c r="C1331" i="3"/>
  <c r="B1331" i="3"/>
  <c r="C1330" i="3"/>
  <c r="B1330" i="3"/>
  <c r="C1329" i="3"/>
  <c r="B1329" i="3"/>
  <c r="C1328" i="3"/>
  <c r="G1323" i="3"/>
  <c r="G1315" i="3"/>
  <c r="G1307" i="3"/>
  <c r="G1299" i="3"/>
  <c r="G1283" i="3"/>
  <c r="G1267" i="3"/>
  <c r="G1259" i="3"/>
  <c r="D1257" i="3"/>
  <c r="C1257" i="3"/>
  <c r="B1257" i="3"/>
  <c r="D1256" i="3"/>
  <c r="C1256" i="3"/>
  <c r="B1256" i="3"/>
  <c r="D1255" i="3"/>
  <c r="C1255" i="3"/>
  <c r="B1255" i="3"/>
  <c r="D1254" i="3"/>
  <c r="C1254" i="3"/>
  <c r="B1254" i="3"/>
  <c r="D1253" i="3"/>
  <c r="C1253" i="3"/>
  <c r="B1253" i="3"/>
  <c r="D1252" i="3"/>
  <c r="C1252" i="3"/>
  <c r="B1252" i="3"/>
  <c r="G1251" i="3"/>
  <c r="D1251" i="3"/>
  <c r="C1251" i="3"/>
  <c r="B1251" i="3"/>
  <c r="D1250" i="3"/>
  <c r="C1250" i="3"/>
  <c r="B1250" i="3"/>
  <c r="D1249" i="3"/>
  <c r="C1249" i="3"/>
  <c r="B1249" i="3"/>
  <c r="D1248" i="3"/>
  <c r="C1248" i="3"/>
  <c r="B1248" i="3"/>
  <c r="D1247" i="3"/>
  <c r="C1247" i="3"/>
  <c r="B1247" i="3"/>
  <c r="D1246" i="3"/>
  <c r="C1246" i="3"/>
  <c r="B1246" i="3"/>
  <c r="D1245" i="3"/>
  <c r="C1245" i="3"/>
  <c r="B1245" i="3"/>
  <c r="D1244" i="3"/>
  <c r="C1244" i="3"/>
  <c r="B1244" i="3"/>
  <c r="G1243" i="3"/>
  <c r="D1243" i="3"/>
  <c r="C1243" i="3"/>
  <c r="B1243" i="3"/>
  <c r="D1242" i="3"/>
  <c r="C1242" i="3"/>
  <c r="B1242" i="3"/>
  <c r="D1241" i="3"/>
  <c r="C1241" i="3"/>
  <c r="B1241" i="3"/>
  <c r="D1240" i="3"/>
  <c r="C1240" i="3"/>
  <c r="B1240" i="3"/>
  <c r="D1239" i="3"/>
  <c r="C1239" i="3"/>
  <c r="B1239" i="3"/>
  <c r="D1238" i="3"/>
  <c r="C1238" i="3"/>
  <c r="B1238" i="3"/>
  <c r="D1237" i="3"/>
  <c r="C1237" i="3"/>
  <c r="B1237" i="3"/>
  <c r="D1236" i="3"/>
  <c r="C1236" i="3"/>
  <c r="B1236" i="3"/>
  <c r="D1235" i="3"/>
  <c r="C1235" i="3"/>
  <c r="B1235" i="3"/>
  <c r="D1234" i="3"/>
  <c r="C1234" i="3"/>
  <c r="B1234" i="3"/>
  <c r="D1233" i="3"/>
  <c r="C1233" i="3"/>
  <c r="B1233" i="3"/>
  <c r="D1232" i="3"/>
  <c r="C1232" i="3"/>
  <c r="B1232" i="3"/>
  <c r="D1231" i="3"/>
  <c r="C1231" i="3"/>
  <c r="B1231" i="3"/>
  <c r="D1230" i="3"/>
  <c r="C1230" i="3"/>
  <c r="B1230" i="3"/>
  <c r="D1229" i="3"/>
  <c r="C1229" i="3"/>
  <c r="B1229" i="3"/>
  <c r="D1228" i="3"/>
  <c r="C1228" i="3"/>
  <c r="B1228" i="3"/>
  <c r="D1227" i="3"/>
  <c r="C1227" i="3"/>
  <c r="B1227" i="3"/>
  <c r="D1226" i="3"/>
  <c r="C1226" i="3"/>
  <c r="B1226" i="3"/>
  <c r="D1225" i="3"/>
  <c r="C1225" i="3"/>
  <c r="B1225" i="3"/>
  <c r="D1224" i="3"/>
  <c r="C1224" i="3"/>
  <c r="B1224" i="3"/>
  <c r="D1223" i="3"/>
  <c r="C1223" i="3"/>
  <c r="B1223" i="3"/>
  <c r="D1222" i="3"/>
  <c r="C1222" i="3"/>
  <c r="B1222" i="3"/>
  <c r="D1221" i="3"/>
  <c r="C1221" i="3"/>
  <c r="B1221" i="3"/>
  <c r="D1220" i="3"/>
  <c r="C1220" i="3"/>
  <c r="B1220" i="3"/>
  <c r="G1219" i="3"/>
  <c r="D1219" i="3"/>
  <c r="C1219" i="3"/>
  <c r="B1219" i="3"/>
  <c r="D1218" i="3"/>
  <c r="C1218" i="3"/>
  <c r="B1218" i="3"/>
  <c r="D1217" i="3"/>
  <c r="C1217" i="3"/>
  <c r="B1217" i="3"/>
  <c r="D1216" i="3"/>
  <c r="C1216" i="3"/>
  <c r="B1216" i="3"/>
  <c r="D1215" i="3"/>
  <c r="C1215" i="3"/>
  <c r="B1215" i="3"/>
  <c r="D1214" i="3"/>
  <c r="C1214" i="3"/>
  <c r="B1214" i="3"/>
  <c r="D1213" i="3"/>
  <c r="C1213" i="3"/>
  <c r="B1213" i="3"/>
  <c r="D1212" i="3"/>
  <c r="C1212" i="3"/>
  <c r="B1212" i="3"/>
  <c r="G1211" i="3"/>
  <c r="D1211" i="3"/>
  <c r="C1211" i="3"/>
  <c r="B1211" i="3"/>
  <c r="D1210" i="3"/>
  <c r="C1210" i="3"/>
  <c r="B1210" i="3"/>
  <c r="D1209" i="3"/>
  <c r="C1209" i="3"/>
  <c r="B1209" i="3"/>
  <c r="D1208" i="3"/>
  <c r="C1208" i="3"/>
  <c r="B1208" i="3"/>
  <c r="D1207" i="3"/>
  <c r="C1207" i="3"/>
  <c r="B1207" i="3"/>
  <c r="D1206" i="3"/>
  <c r="C1206" i="3"/>
  <c r="B1206" i="3"/>
  <c r="D1205" i="3"/>
  <c r="C1205" i="3"/>
  <c r="B1205" i="3"/>
  <c r="D1204" i="3"/>
  <c r="C1204" i="3"/>
  <c r="B1204" i="3"/>
  <c r="G1203" i="3"/>
  <c r="D1203" i="3"/>
  <c r="C1203" i="3"/>
  <c r="B1203" i="3"/>
  <c r="D1202" i="3"/>
  <c r="C1202" i="3"/>
  <c r="B1202" i="3"/>
  <c r="D1201" i="3"/>
  <c r="C1201" i="3"/>
  <c r="B1201" i="3"/>
  <c r="D1200" i="3"/>
  <c r="C1200" i="3"/>
  <c r="B1200" i="3"/>
  <c r="D1199" i="3"/>
  <c r="C1199" i="3"/>
  <c r="B1199" i="3"/>
  <c r="D1198" i="3"/>
  <c r="C1198" i="3"/>
  <c r="B1198" i="3"/>
  <c r="D1197" i="3"/>
  <c r="C1197" i="3"/>
  <c r="B1197" i="3"/>
  <c r="D1196" i="3"/>
  <c r="C1196" i="3"/>
  <c r="B1196" i="3"/>
  <c r="G1195" i="3"/>
  <c r="D1195" i="3"/>
  <c r="C1195" i="3"/>
  <c r="B1195" i="3"/>
  <c r="D1194" i="3"/>
  <c r="C1194" i="3"/>
  <c r="B1194" i="3"/>
  <c r="D1193" i="3"/>
  <c r="C1193" i="3"/>
  <c r="B1193" i="3"/>
  <c r="D1192" i="3"/>
  <c r="C1192" i="3"/>
  <c r="B1192" i="3"/>
  <c r="D1191" i="3"/>
  <c r="C1191" i="3"/>
  <c r="B1191" i="3"/>
  <c r="D1190" i="3"/>
  <c r="C1190" i="3"/>
  <c r="B1190" i="3"/>
  <c r="D1189" i="3"/>
  <c r="C1189" i="3"/>
  <c r="B1189" i="3"/>
  <c r="D1188" i="3"/>
  <c r="C1188" i="3"/>
  <c r="B1188" i="3"/>
  <c r="G1187" i="3"/>
  <c r="D1187" i="3"/>
  <c r="C1187" i="3"/>
  <c r="B1187" i="3"/>
  <c r="D1186" i="3"/>
  <c r="C1186" i="3"/>
  <c r="B1186" i="3"/>
  <c r="D1185" i="3"/>
  <c r="C1185" i="3"/>
  <c r="B1185" i="3"/>
  <c r="D1184" i="3"/>
  <c r="C1184" i="3"/>
  <c r="B1184" i="3"/>
  <c r="D1183" i="3"/>
  <c r="C1183" i="3"/>
  <c r="B1183" i="3"/>
  <c r="D1182" i="3"/>
  <c r="C1182" i="3"/>
  <c r="B1182" i="3"/>
  <c r="D1181" i="3"/>
  <c r="C1181" i="3"/>
  <c r="B1181" i="3"/>
  <c r="D1180" i="3"/>
  <c r="C1180" i="3"/>
  <c r="B1180" i="3"/>
  <c r="G1179" i="3"/>
  <c r="D1179" i="3"/>
  <c r="C1179" i="3"/>
  <c r="B1179" i="3"/>
  <c r="D1178" i="3"/>
  <c r="C1178" i="3"/>
  <c r="B1178" i="3"/>
  <c r="D1177" i="3"/>
  <c r="C1177" i="3"/>
  <c r="B1177" i="3"/>
  <c r="D1176" i="3"/>
  <c r="C1176" i="3"/>
  <c r="B1176" i="3"/>
  <c r="D1175" i="3"/>
  <c r="C1175" i="3"/>
  <c r="B1175" i="3"/>
  <c r="D1174" i="3"/>
  <c r="C1174" i="3"/>
  <c r="B1174" i="3"/>
  <c r="D1173" i="3"/>
  <c r="C1173" i="3"/>
  <c r="B1173" i="3"/>
  <c r="D1172" i="3"/>
  <c r="C1172" i="3"/>
  <c r="B1172" i="3"/>
  <c r="G1171" i="3"/>
  <c r="D1171" i="3"/>
  <c r="C1171" i="3"/>
  <c r="B1171" i="3"/>
  <c r="D1170" i="3"/>
  <c r="C1170" i="3"/>
  <c r="B1170" i="3"/>
  <c r="D1169" i="3"/>
  <c r="C1169" i="3"/>
  <c r="B1169" i="3"/>
  <c r="D1168" i="3"/>
  <c r="C1168" i="3"/>
  <c r="B1168" i="3"/>
  <c r="D1167" i="3"/>
  <c r="C1167" i="3"/>
  <c r="B1167" i="3"/>
  <c r="D1166" i="3"/>
  <c r="C1166" i="3"/>
  <c r="B1166" i="3"/>
  <c r="D1165" i="3"/>
  <c r="C1165" i="3"/>
  <c r="B1165" i="3"/>
  <c r="G1164" i="3"/>
  <c r="D1164" i="3"/>
  <c r="C1164" i="3"/>
  <c r="B1164" i="3"/>
  <c r="G1163" i="3"/>
  <c r="D1163" i="3"/>
  <c r="C1163" i="3"/>
  <c r="B1163" i="3"/>
  <c r="D1162" i="3"/>
  <c r="C1162" i="3"/>
  <c r="B1162" i="3"/>
  <c r="D1161" i="3"/>
  <c r="C1161" i="3"/>
  <c r="B1161" i="3"/>
  <c r="D1160" i="3"/>
  <c r="C1160" i="3"/>
  <c r="B1160" i="3"/>
  <c r="D1159" i="3"/>
  <c r="C1159" i="3"/>
  <c r="B1159" i="3"/>
  <c r="D1158" i="3"/>
  <c r="C1158" i="3"/>
  <c r="B1158" i="3"/>
  <c r="D1157" i="3"/>
  <c r="C1157" i="3"/>
  <c r="B1157" i="3"/>
  <c r="D1156" i="3"/>
  <c r="C1156" i="3"/>
  <c r="B1156" i="3"/>
  <c r="G1155" i="3"/>
  <c r="D1155" i="3"/>
  <c r="C1155" i="3"/>
  <c r="B1155" i="3"/>
  <c r="D1154" i="3"/>
  <c r="C1154" i="3"/>
  <c r="B1154" i="3"/>
  <c r="D1153" i="3"/>
  <c r="C1153" i="3"/>
  <c r="B1153" i="3"/>
  <c r="D1152" i="3"/>
  <c r="C1152" i="3"/>
  <c r="B1152" i="3"/>
  <c r="D1151" i="3"/>
  <c r="C1151" i="3"/>
  <c r="B1151" i="3"/>
  <c r="D1150" i="3"/>
  <c r="C1150" i="3"/>
  <c r="B1150" i="3"/>
  <c r="D1149" i="3"/>
  <c r="C1149" i="3"/>
  <c r="B1149" i="3"/>
  <c r="D1148" i="3"/>
  <c r="C1148" i="3"/>
  <c r="B1148" i="3"/>
  <c r="D1147" i="3"/>
  <c r="C1147" i="3"/>
  <c r="B1147" i="3"/>
  <c r="D1146" i="3"/>
  <c r="C1146" i="3"/>
  <c r="B1146" i="3"/>
  <c r="D1145" i="3"/>
  <c r="C1145" i="3"/>
  <c r="B1145" i="3"/>
  <c r="D1144" i="3"/>
  <c r="C1144" i="3"/>
  <c r="B1144" i="3"/>
  <c r="D1143" i="3"/>
  <c r="C1143" i="3"/>
  <c r="B1143" i="3"/>
  <c r="D1142" i="3"/>
  <c r="C1142" i="3"/>
  <c r="B1142" i="3"/>
  <c r="D1141" i="3"/>
  <c r="C1141" i="3"/>
  <c r="B1141" i="3"/>
  <c r="D1140" i="3"/>
  <c r="C1140" i="3"/>
  <c r="B1140" i="3"/>
  <c r="G1139" i="3"/>
  <c r="D1139" i="3"/>
  <c r="C1139" i="3"/>
  <c r="B1139" i="3"/>
  <c r="D1138" i="3"/>
  <c r="C1138" i="3"/>
  <c r="B1138" i="3"/>
  <c r="D1137" i="3"/>
  <c r="C1137" i="3"/>
  <c r="B1137" i="3"/>
  <c r="D1136" i="3"/>
  <c r="C1136" i="3"/>
  <c r="B1136" i="3"/>
  <c r="D1135" i="3"/>
  <c r="C1135" i="3"/>
  <c r="B1135" i="3"/>
  <c r="D1134" i="3"/>
  <c r="C1134" i="3"/>
  <c r="B1134" i="3"/>
  <c r="D1133" i="3"/>
  <c r="C1133" i="3"/>
  <c r="B1133" i="3"/>
  <c r="D1132" i="3"/>
  <c r="C1132" i="3"/>
  <c r="B1132" i="3"/>
  <c r="G1131" i="3"/>
  <c r="D1131" i="3"/>
  <c r="C1131" i="3"/>
  <c r="B1131" i="3"/>
  <c r="D1130" i="3"/>
  <c r="C1130" i="3"/>
  <c r="B1130" i="3"/>
  <c r="D1129" i="3"/>
  <c r="C1129" i="3"/>
  <c r="B1129" i="3"/>
  <c r="D1128" i="3"/>
  <c r="C1128" i="3"/>
  <c r="B1128" i="3"/>
  <c r="D1127" i="3"/>
  <c r="C1127" i="3"/>
  <c r="B1127" i="3"/>
  <c r="D1126" i="3"/>
  <c r="C1126" i="3"/>
  <c r="B1126" i="3"/>
  <c r="D1125" i="3"/>
  <c r="C1125" i="3"/>
  <c r="B1125" i="3"/>
  <c r="C1124" i="3"/>
  <c r="B1124" i="3"/>
  <c r="D1123" i="3"/>
  <c r="C1123" i="3"/>
  <c r="B1123" i="3"/>
  <c r="D1122" i="3"/>
  <c r="C1122" i="3"/>
  <c r="B1122" i="3"/>
  <c r="D1121" i="3"/>
  <c r="C1121" i="3"/>
  <c r="B1121" i="3"/>
  <c r="C1120" i="3"/>
  <c r="B1120" i="3"/>
  <c r="D1119" i="3"/>
  <c r="C1119" i="3"/>
  <c r="B1119" i="3"/>
  <c r="D1118" i="3"/>
  <c r="C1118" i="3"/>
  <c r="B1118" i="3"/>
  <c r="G1117" i="3"/>
  <c r="D1117" i="3"/>
  <c r="C1117" i="3"/>
  <c r="B1117" i="3"/>
  <c r="D1116" i="3"/>
  <c r="C1116" i="3"/>
  <c r="B1116" i="3"/>
  <c r="D1115" i="3"/>
  <c r="C1115" i="3"/>
  <c r="B1115" i="3"/>
  <c r="D1114" i="3"/>
  <c r="C1114" i="3"/>
  <c r="B1114" i="3"/>
  <c r="D1113" i="3"/>
  <c r="C1113" i="3"/>
  <c r="B1113" i="3"/>
  <c r="D1112" i="3"/>
  <c r="C1112" i="3"/>
  <c r="B1112" i="3"/>
  <c r="D1111" i="3"/>
  <c r="C1111" i="3"/>
  <c r="B1111" i="3"/>
  <c r="C1110" i="3"/>
  <c r="B1110" i="3"/>
  <c r="D1109" i="3"/>
  <c r="C1109" i="3"/>
  <c r="B1109" i="3"/>
  <c r="G1108" i="3"/>
  <c r="D1108" i="3"/>
  <c r="C1108" i="3"/>
  <c r="B1108" i="3"/>
  <c r="D1107" i="3"/>
  <c r="C1107" i="3"/>
  <c r="B1107" i="3"/>
  <c r="D1106" i="3"/>
  <c r="C1106" i="3"/>
  <c r="B1106" i="3"/>
  <c r="D1105" i="3"/>
  <c r="C1105" i="3"/>
  <c r="B1105" i="3"/>
  <c r="C1104" i="3"/>
  <c r="B1104" i="3"/>
  <c r="G1103" i="3"/>
  <c r="D1103" i="3"/>
  <c r="C1103" i="3"/>
  <c r="B1103" i="3"/>
  <c r="D1102" i="3"/>
  <c r="C1102" i="3"/>
  <c r="B1102" i="3"/>
  <c r="D1101" i="3"/>
  <c r="C1101" i="3"/>
  <c r="B1101" i="3"/>
  <c r="D1100" i="3"/>
  <c r="C1100" i="3"/>
  <c r="B1100" i="3"/>
  <c r="D1099" i="3"/>
  <c r="C1099" i="3"/>
  <c r="B1099" i="3"/>
  <c r="D1098" i="3"/>
  <c r="C1098" i="3"/>
  <c r="B1098" i="3"/>
  <c r="D1097" i="3"/>
  <c r="C1097" i="3"/>
  <c r="B1097" i="3"/>
  <c r="D1096" i="3"/>
  <c r="C1096" i="3"/>
  <c r="B1096" i="3"/>
  <c r="G1095" i="3"/>
  <c r="D1095" i="3"/>
  <c r="C1095" i="3"/>
  <c r="B1095" i="3"/>
  <c r="C1094" i="3"/>
  <c r="B1094" i="3"/>
  <c r="D1093" i="3"/>
  <c r="C1093" i="3"/>
  <c r="B1093" i="3"/>
  <c r="D1092" i="3"/>
  <c r="C1092" i="3"/>
  <c r="B1092" i="3"/>
  <c r="D1091" i="3"/>
  <c r="C1091" i="3"/>
  <c r="B1091" i="3"/>
  <c r="D1090" i="3"/>
  <c r="C1090" i="3"/>
  <c r="B1090" i="3"/>
  <c r="D1089" i="3"/>
  <c r="C1089" i="3"/>
  <c r="B1089" i="3"/>
  <c r="D1088" i="3"/>
  <c r="C1088" i="3"/>
  <c r="B1088" i="3"/>
  <c r="D1087" i="3"/>
  <c r="C1087" i="3"/>
  <c r="B1087" i="3"/>
  <c r="D1086" i="3"/>
  <c r="C1086" i="3"/>
  <c r="B1086" i="3"/>
  <c r="D1085" i="3"/>
  <c r="C1085" i="3"/>
  <c r="B1085" i="3"/>
  <c r="D1084" i="3"/>
  <c r="C1084" i="3"/>
  <c r="B1084" i="3"/>
  <c r="D1083" i="3"/>
  <c r="C1083" i="3"/>
  <c r="B1083" i="3"/>
  <c r="D1082" i="3"/>
  <c r="C1082" i="3"/>
  <c r="B1082" i="3"/>
  <c r="D1081" i="3"/>
  <c r="C1081" i="3"/>
  <c r="B1081" i="3"/>
  <c r="D1080" i="3"/>
  <c r="C1080" i="3"/>
  <c r="B1080" i="3"/>
  <c r="D1079" i="3"/>
  <c r="C1079" i="3"/>
  <c r="B1079" i="3"/>
  <c r="D1078" i="3"/>
  <c r="C1078" i="3"/>
  <c r="B1078" i="3"/>
  <c r="D1077" i="3"/>
  <c r="C1077" i="3"/>
  <c r="B1077" i="3"/>
  <c r="G1076" i="3"/>
  <c r="D1076" i="3"/>
  <c r="C1076" i="3"/>
  <c r="B1076" i="3"/>
  <c r="D1075" i="3"/>
  <c r="C1075" i="3"/>
  <c r="B1075" i="3"/>
  <c r="D1074" i="3"/>
  <c r="C1074" i="3"/>
  <c r="B1074" i="3"/>
  <c r="D1073" i="3"/>
  <c r="C1073" i="3"/>
  <c r="B1073" i="3"/>
  <c r="D1072" i="3"/>
  <c r="C1072" i="3"/>
  <c r="B1072" i="3"/>
  <c r="D1071" i="3"/>
  <c r="C1071" i="3"/>
  <c r="B1071" i="3"/>
  <c r="D1070" i="3"/>
  <c r="C1070" i="3"/>
  <c r="B1070" i="3"/>
  <c r="D1069" i="3"/>
  <c r="C1069" i="3"/>
  <c r="B1069" i="3"/>
  <c r="D1068" i="3"/>
  <c r="C1068" i="3"/>
  <c r="B1068" i="3"/>
  <c r="D1067" i="3"/>
  <c r="C1067" i="3"/>
  <c r="B1067" i="3"/>
  <c r="D1066" i="3"/>
  <c r="C1066" i="3"/>
  <c r="B1066" i="3"/>
  <c r="D1065" i="3"/>
  <c r="C1065" i="3"/>
  <c r="B1065" i="3"/>
  <c r="C1064" i="3"/>
  <c r="B1064" i="3"/>
  <c r="D1063" i="3"/>
  <c r="C1063" i="3"/>
  <c r="B1063" i="3"/>
  <c r="D1062" i="3"/>
  <c r="C1062" i="3"/>
  <c r="B1062" i="3"/>
  <c r="D1061" i="3"/>
  <c r="C1061" i="3"/>
  <c r="B1061" i="3"/>
  <c r="C1060" i="3"/>
  <c r="B1060" i="3"/>
  <c r="D1059" i="3"/>
  <c r="C1059" i="3"/>
  <c r="B1059" i="3"/>
  <c r="D1058" i="3"/>
  <c r="C1058" i="3"/>
  <c r="B1058" i="3"/>
  <c r="D1057" i="3"/>
  <c r="C1057" i="3"/>
  <c r="B1057" i="3"/>
  <c r="D1056" i="3"/>
  <c r="C1056" i="3"/>
  <c r="B1056" i="3"/>
  <c r="D1055" i="3"/>
  <c r="C1055" i="3"/>
  <c r="B1055" i="3"/>
  <c r="D1054" i="3"/>
  <c r="C1054" i="3"/>
  <c r="B1054" i="3"/>
  <c r="D1053" i="3"/>
  <c r="C1053" i="3"/>
  <c r="B1053" i="3"/>
  <c r="D1052" i="3"/>
  <c r="C1052" i="3"/>
  <c r="B1052" i="3"/>
  <c r="D1051" i="3"/>
  <c r="C1051" i="3"/>
  <c r="B1051" i="3"/>
  <c r="C1050" i="3"/>
  <c r="B1050" i="3"/>
  <c r="D1049" i="3"/>
  <c r="C1049" i="3"/>
  <c r="B1049" i="3"/>
  <c r="D1048" i="3"/>
  <c r="C1048" i="3"/>
  <c r="B1048" i="3"/>
  <c r="G1047" i="3"/>
  <c r="D1047" i="3"/>
  <c r="C1047" i="3"/>
  <c r="B1047" i="3"/>
  <c r="D1046" i="3"/>
  <c r="C1046" i="3"/>
  <c r="B1046" i="3"/>
  <c r="C1045" i="3"/>
  <c r="B1045" i="3"/>
  <c r="D1044" i="3"/>
  <c r="C1044" i="3"/>
  <c r="B1044" i="3"/>
  <c r="D1043" i="3"/>
  <c r="C1043" i="3"/>
  <c r="B1043" i="3"/>
  <c r="D1042" i="3"/>
  <c r="C1042" i="3"/>
  <c r="B1042" i="3"/>
  <c r="D1041" i="3"/>
  <c r="C1041" i="3"/>
  <c r="B1041" i="3"/>
  <c r="C1040" i="3"/>
  <c r="B1040" i="3"/>
  <c r="D1039" i="3"/>
  <c r="C1039" i="3"/>
  <c r="B1039" i="3"/>
  <c r="D1038" i="3"/>
  <c r="C1038" i="3"/>
  <c r="B1038" i="3"/>
  <c r="G1037" i="3"/>
  <c r="D1037" i="3"/>
  <c r="C1037" i="3"/>
  <c r="B1037" i="3"/>
  <c r="D1036" i="3"/>
  <c r="C1036" i="3"/>
  <c r="B1036" i="3"/>
  <c r="D1035" i="3"/>
  <c r="C1035" i="3"/>
  <c r="B1035" i="3"/>
  <c r="D1034" i="3"/>
  <c r="C1034" i="3"/>
  <c r="B1034" i="3"/>
  <c r="D1033" i="3"/>
  <c r="C1033" i="3"/>
  <c r="B1033" i="3"/>
  <c r="D1032" i="3"/>
  <c r="C1032" i="3"/>
  <c r="B1032" i="3"/>
  <c r="D1031" i="3"/>
  <c r="C1031" i="3"/>
  <c r="B1031" i="3"/>
  <c r="D1030" i="3"/>
  <c r="C1030" i="3"/>
  <c r="B1030" i="3"/>
  <c r="G1029" i="3"/>
  <c r="D1029" i="3"/>
  <c r="C1029" i="3"/>
  <c r="B1029" i="3"/>
  <c r="D1028" i="3"/>
  <c r="C1028" i="3"/>
  <c r="B1028" i="3"/>
  <c r="D1027" i="3"/>
  <c r="C1027" i="3"/>
  <c r="B1027" i="3"/>
  <c r="D1026" i="3"/>
  <c r="C1026" i="3"/>
  <c r="B1026" i="3"/>
  <c r="D1025" i="3"/>
  <c r="C1025" i="3"/>
  <c r="B1025" i="3"/>
  <c r="D1024" i="3"/>
  <c r="C1024" i="3"/>
  <c r="B1024" i="3"/>
  <c r="D1023" i="3"/>
  <c r="C1023" i="3"/>
  <c r="B1023" i="3"/>
  <c r="D1022" i="3"/>
  <c r="C1022" i="3"/>
  <c r="B1022" i="3"/>
  <c r="G1021" i="3"/>
  <c r="D1021" i="3"/>
  <c r="C1021" i="3"/>
  <c r="B1021" i="3"/>
  <c r="D1020" i="3"/>
  <c r="C1020" i="3"/>
  <c r="B1020" i="3"/>
  <c r="D1019" i="3"/>
  <c r="C1019" i="3"/>
  <c r="B1019" i="3"/>
  <c r="D1018" i="3"/>
  <c r="C1018" i="3"/>
  <c r="B1018" i="3"/>
  <c r="D1017" i="3"/>
  <c r="C1017" i="3"/>
  <c r="B1017" i="3"/>
  <c r="D1016" i="3"/>
  <c r="C1016" i="3"/>
  <c r="B1016" i="3"/>
  <c r="D1015" i="3"/>
  <c r="C1015" i="3"/>
  <c r="B1015" i="3"/>
  <c r="D1014" i="3"/>
  <c r="C1014" i="3"/>
  <c r="B1014" i="3"/>
  <c r="C1013" i="3"/>
  <c r="B1013" i="3"/>
  <c r="D1012" i="3"/>
  <c r="C1012" i="3"/>
  <c r="B1012" i="3"/>
  <c r="D1011" i="3"/>
  <c r="C1011" i="3"/>
  <c r="B1011" i="3"/>
  <c r="D1010" i="3"/>
  <c r="C1010" i="3"/>
  <c r="B1010" i="3"/>
  <c r="D1009" i="3"/>
  <c r="C1009" i="3"/>
  <c r="B1009" i="3"/>
  <c r="D1008" i="3"/>
  <c r="C1008" i="3"/>
  <c r="B1008" i="3"/>
  <c r="D1007" i="3"/>
  <c r="C1007" i="3"/>
  <c r="B1007" i="3"/>
  <c r="D1006" i="3"/>
  <c r="C1006" i="3"/>
  <c r="B1006" i="3"/>
  <c r="C1005" i="3"/>
  <c r="B1005" i="3"/>
  <c r="D1004" i="3"/>
  <c r="C1004" i="3"/>
  <c r="B1004" i="3"/>
  <c r="G1003" i="3"/>
  <c r="D1003" i="3"/>
  <c r="C1003" i="3"/>
  <c r="B1003" i="3"/>
  <c r="D1002" i="3"/>
  <c r="C1002" i="3"/>
  <c r="B1002" i="3"/>
  <c r="C1001" i="3"/>
  <c r="B1001" i="3"/>
  <c r="C1000" i="3"/>
  <c r="B1000" i="3"/>
  <c r="D999" i="3"/>
  <c r="C999" i="3"/>
  <c r="B999" i="3"/>
  <c r="D998" i="3"/>
  <c r="C998" i="3"/>
  <c r="B998" i="3"/>
  <c r="D997" i="3"/>
  <c r="C997" i="3"/>
  <c r="B997" i="3"/>
  <c r="D996" i="3"/>
  <c r="C996" i="3"/>
  <c r="B996" i="3"/>
  <c r="D995" i="3"/>
  <c r="C995" i="3"/>
  <c r="B995" i="3"/>
  <c r="D994" i="3"/>
  <c r="C994" i="3"/>
  <c r="B994" i="3"/>
  <c r="G993" i="3"/>
  <c r="D993" i="3"/>
  <c r="C993" i="3"/>
  <c r="B993" i="3"/>
  <c r="D992" i="3"/>
  <c r="C992" i="3"/>
  <c r="B992" i="3"/>
  <c r="D991" i="3"/>
  <c r="C991" i="3"/>
  <c r="B991" i="3"/>
  <c r="D990" i="3"/>
  <c r="C990" i="3"/>
  <c r="B990" i="3"/>
  <c r="D989" i="3"/>
  <c r="C989" i="3"/>
  <c r="B989" i="3"/>
  <c r="D988" i="3"/>
  <c r="C988" i="3"/>
  <c r="B988" i="3"/>
  <c r="D987" i="3"/>
  <c r="C987" i="3"/>
  <c r="B987" i="3"/>
  <c r="D986" i="3"/>
  <c r="C986" i="3"/>
  <c r="B986" i="3"/>
  <c r="G985" i="3"/>
  <c r="D985" i="3"/>
  <c r="C985" i="3"/>
  <c r="B985" i="3"/>
  <c r="D984" i="3"/>
  <c r="C984" i="3"/>
  <c r="B984" i="3"/>
  <c r="C983" i="3"/>
  <c r="B983" i="3"/>
  <c r="D982" i="3"/>
  <c r="C982" i="3"/>
  <c r="B982" i="3"/>
  <c r="D981" i="3"/>
  <c r="C981" i="3"/>
  <c r="B981" i="3"/>
  <c r="D980" i="3"/>
  <c r="C980" i="3"/>
  <c r="B980" i="3"/>
  <c r="D979" i="3"/>
  <c r="C979" i="3"/>
  <c r="B979" i="3"/>
  <c r="D978" i="3"/>
  <c r="C978" i="3"/>
  <c r="B978" i="3"/>
  <c r="D977" i="3"/>
  <c r="C977" i="3"/>
  <c r="B977" i="3"/>
  <c r="D976" i="3"/>
  <c r="C976" i="3"/>
  <c r="B976" i="3"/>
  <c r="D975" i="3"/>
  <c r="C975" i="3"/>
  <c r="B975" i="3"/>
  <c r="D974" i="3"/>
  <c r="C974" i="3"/>
  <c r="B974" i="3"/>
  <c r="D973" i="3"/>
  <c r="C973" i="3"/>
  <c r="B973" i="3"/>
  <c r="D972" i="3"/>
  <c r="C972" i="3"/>
  <c r="B972" i="3"/>
  <c r="D971" i="3"/>
  <c r="C971" i="3"/>
  <c r="B971" i="3"/>
  <c r="D970" i="3"/>
  <c r="C970" i="3"/>
  <c r="B970" i="3"/>
  <c r="D969" i="3"/>
  <c r="C969" i="3"/>
  <c r="B969" i="3"/>
  <c r="C968" i="3"/>
  <c r="B968" i="3"/>
  <c r="G967" i="3"/>
  <c r="D967" i="3"/>
  <c r="C967" i="3"/>
  <c r="B967" i="3"/>
  <c r="D966" i="3"/>
  <c r="C966" i="3"/>
  <c r="B966" i="3"/>
  <c r="D965" i="3"/>
  <c r="C965" i="3"/>
  <c r="B965" i="3"/>
  <c r="D964" i="3"/>
  <c r="C964" i="3"/>
  <c r="B964" i="3"/>
  <c r="G963" i="3"/>
  <c r="D963" i="3"/>
  <c r="C963" i="3"/>
  <c r="B963" i="3"/>
  <c r="D962" i="3"/>
  <c r="C962" i="3"/>
  <c r="B962" i="3"/>
  <c r="D961" i="3"/>
  <c r="C961" i="3"/>
  <c r="B961" i="3"/>
  <c r="D960" i="3"/>
  <c r="C960" i="3"/>
  <c r="B960" i="3"/>
  <c r="C959" i="3"/>
  <c r="B959" i="3"/>
  <c r="D958" i="3"/>
  <c r="C958" i="3"/>
  <c r="B958" i="3"/>
  <c r="D957" i="3"/>
  <c r="C957" i="3"/>
  <c r="B957" i="3"/>
  <c r="D956" i="3"/>
  <c r="C956" i="3"/>
  <c r="B956" i="3"/>
  <c r="D955" i="3"/>
  <c r="C955" i="3"/>
  <c r="B955" i="3"/>
  <c r="C954" i="3"/>
  <c r="B954" i="3"/>
  <c r="D953" i="3"/>
  <c r="C953" i="3"/>
  <c r="B953" i="3"/>
  <c r="D952" i="3"/>
  <c r="C952" i="3"/>
  <c r="B952" i="3"/>
  <c r="D951" i="3"/>
  <c r="C951" i="3"/>
  <c r="B951" i="3"/>
  <c r="D950" i="3"/>
  <c r="C950" i="3"/>
  <c r="B950" i="3"/>
  <c r="G949" i="3"/>
  <c r="D949" i="3"/>
  <c r="C949" i="3"/>
  <c r="B949" i="3"/>
  <c r="D948" i="3"/>
  <c r="C948" i="3"/>
  <c r="B948" i="3"/>
  <c r="D947" i="3"/>
  <c r="C947" i="3"/>
  <c r="B947" i="3"/>
  <c r="D946" i="3"/>
  <c r="C946" i="3"/>
  <c r="B946" i="3"/>
  <c r="D945" i="3"/>
  <c r="C945" i="3"/>
  <c r="B945" i="3"/>
  <c r="D944" i="3"/>
  <c r="C944" i="3"/>
  <c r="B944" i="3"/>
  <c r="D943" i="3"/>
  <c r="C943" i="3"/>
  <c r="B943" i="3"/>
  <c r="D942" i="3"/>
  <c r="C942" i="3"/>
  <c r="B942" i="3"/>
  <c r="G941" i="3"/>
  <c r="D941" i="3"/>
  <c r="C941" i="3"/>
  <c r="B941" i="3"/>
  <c r="D940" i="3"/>
  <c r="C940" i="3"/>
  <c r="B940" i="3"/>
  <c r="D939" i="3"/>
  <c r="C939" i="3"/>
  <c r="B939" i="3"/>
  <c r="D938" i="3"/>
  <c r="C938" i="3"/>
  <c r="B938" i="3"/>
  <c r="C937" i="3"/>
  <c r="B937" i="3"/>
  <c r="C936" i="3"/>
  <c r="B936" i="3"/>
  <c r="D935" i="3"/>
  <c r="C935" i="3"/>
  <c r="B935" i="3"/>
  <c r="D934" i="3"/>
  <c r="C934" i="3"/>
  <c r="B934" i="3"/>
  <c r="D933" i="3"/>
  <c r="C933" i="3"/>
  <c r="B933" i="3"/>
  <c r="D932" i="3"/>
  <c r="C932" i="3"/>
  <c r="B932" i="3"/>
  <c r="G931" i="3"/>
  <c r="D931" i="3"/>
  <c r="C931" i="3"/>
  <c r="B931" i="3"/>
  <c r="D930" i="3"/>
  <c r="C930" i="3"/>
  <c r="B930" i="3"/>
  <c r="D929" i="3"/>
  <c r="C929" i="3"/>
  <c r="B929" i="3"/>
  <c r="D928" i="3"/>
  <c r="C928" i="3"/>
  <c r="B928" i="3"/>
  <c r="D927" i="3"/>
  <c r="C927" i="3"/>
  <c r="B927" i="3"/>
  <c r="C926" i="3"/>
  <c r="B926" i="3"/>
  <c r="D925" i="3"/>
  <c r="C925" i="3"/>
  <c r="B925" i="3"/>
  <c r="G924" i="3"/>
  <c r="D924" i="3"/>
  <c r="C924" i="3"/>
  <c r="B924" i="3"/>
  <c r="D923" i="3"/>
  <c r="C923" i="3"/>
  <c r="B923" i="3"/>
  <c r="D922" i="3"/>
  <c r="C922" i="3"/>
  <c r="B922" i="3"/>
  <c r="D921" i="3"/>
  <c r="C921" i="3"/>
  <c r="B921" i="3"/>
  <c r="C920" i="3"/>
  <c r="B920" i="3"/>
  <c r="D919" i="3"/>
  <c r="C919" i="3"/>
  <c r="B919" i="3"/>
  <c r="D918" i="3"/>
  <c r="C918" i="3"/>
  <c r="B918" i="3"/>
  <c r="D917" i="3"/>
  <c r="C917" i="3"/>
  <c r="B917" i="3"/>
  <c r="D916" i="3"/>
  <c r="C916" i="3"/>
  <c r="B916" i="3"/>
  <c r="D915" i="3"/>
  <c r="C915" i="3"/>
  <c r="B915" i="3"/>
  <c r="D914" i="3"/>
  <c r="C914" i="3"/>
  <c r="B914" i="3"/>
  <c r="G913" i="3"/>
  <c r="D913" i="3"/>
  <c r="C913" i="3"/>
  <c r="B913" i="3"/>
  <c r="D912" i="3"/>
  <c r="C912" i="3"/>
  <c r="B912" i="3"/>
  <c r="D911" i="3"/>
  <c r="C911" i="3"/>
  <c r="B911" i="3"/>
  <c r="D910" i="3"/>
  <c r="C910" i="3"/>
  <c r="B910" i="3"/>
  <c r="D909" i="3"/>
  <c r="C909" i="3"/>
  <c r="B909" i="3"/>
  <c r="C908" i="3"/>
  <c r="B908" i="3"/>
  <c r="D907" i="3"/>
  <c r="C907" i="3"/>
  <c r="B907" i="3"/>
  <c r="D906" i="3"/>
  <c r="C906" i="3"/>
  <c r="B906" i="3"/>
  <c r="D905" i="3"/>
  <c r="C905" i="3"/>
  <c r="B905" i="3"/>
  <c r="D904" i="3"/>
  <c r="C904" i="3"/>
  <c r="B904" i="3"/>
  <c r="D903" i="3"/>
  <c r="C903" i="3"/>
  <c r="B903" i="3"/>
  <c r="D902" i="3"/>
  <c r="C902" i="3"/>
  <c r="B902" i="3"/>
  <c r="D901" i="3"/>
  <c r="C901" i="3"/>
  <c r="B901" i="3"/>
  <c r="D900" i="3"/>
  <c r="C900" i="3"/>
  <c r="B900" i="3"/>
  <c r="D899" i="3"/>
  <c r="C899" i="3"/>
  <c r="B899" i="3"/>
  <c r="D898" i="3"/>
  <c r="C898" i="3"/>
  <c r="B898" i="3"/>
  <c r="D897" i="3"/>
  <c r="C897" i="3"/>
  <c r="B897" i="3"/>
  <c r="D896" i="3"/>
  <c r="C896" i="3"/>
  <c r="B896" i="3"/>
  <c r="D895" i="3"/>
  <c r="C895" i="3"/>
  <c r="B895" i="3"/>
  <c r="D894" i="3"/>
  <c r="C894" i="3"/>
  <c r="B894" i="3"/>
  <c r="D893" i="3"/>
  <c r="C893" i="3"/>
  <c r="B893" i="3"/>
  <c r="D892" i="3"/>
  <c r="C892" i="3"/>
  <c r="B892" i="3"/>
  <c r="D891" i="3"/>
  <c r="C891" i="3"/>
  <c r="B891" i="3"/>
  <c r="D890" i="3"/>
  <c r="C890" i="3"/>
  <c r="B890" i="3"/>
  <c r="D889" i="3"/>
  <c r="C889" i="3"/>
  <c r="B889" i="3"/>
  <c r="C888" i="3"/>
  <c r="B888" i="3"/>
  <c r="G887" i="3"/>
  <c r="D887" i="3"/>
  <c r="C887" i="3"/>
  <c r="B887" i="3"/>
  <c r="D886" i="3"/>
  <c r="C886" i="3"/>
  <c r="B886" i="3"/>
  <c r="D885" i="3"/>
  <c r="C885" i="3"/>
  <c r="B885" i="3"/>
  <c r="D884" i="3"/>
  <c r="C884" i="3"/>
  <c r="B884" i="3"/>
  <c r="G883" i="3"/>
  <c r="D883" i="3"/>
  <c r="C883" i="3"/>
  <c r="B883" i="3"/>
  <c r="D882" i="3"/>
  <c r="C882" i="3"/>
  <c r="B882" i="3"/>
  <c r="D881" i="3"/>
  <c r="C881" i="3"/>
  <c r="B881" i="3"/>
  <c r="D880" i="3"/>
  <c r="C880" i="3"/>
  <c r="B880" i="3"/>
  <c r="G879" i="3"/>
  <c r="D879" i="3"/>
  <c r="C879" i="3"/>
  <c r="B879" i="3"/>
  <c r="D878" i="3"/>
  <c r="C878" i="3"/>
  <c r="B878" i="3"/>
  <c r="D877" i="3"/>
  <c r="C877" i="3"/>
  <c r="B877" i="3"/>
  <c r="D876" i="3"/>
  <c r="C876" i="3"/>
  <c r="B876" i="3"/>
  <c r="G875" i="3"/>
  <c r="D875" i="3"/>
  <c r="C875" i="3"/>
  <c r="B875" i="3"/>
  <c r="D874" i="3"/>
  <c r="C874" i="3"/>
  <c r="B874" i="3"/>
  <c r="D873" i="3"/>
  <c r="C873" i="3"/>
  <c r="B873" i="3"/>
  <c r="D872" i="3"/>
  <c r="C872" i="3"/>
  <c r="B872" i="3"/>
  <c r="G871" i="3"/>
  <c r="D871" i="3"/>
  <c r="C871" i="3"/>
  <c r="B871" i="3"/>
  <c r="D870" i="3"/>
  <c r="C870" i="3"/>
  <c r="B870" i="3"/>
  <c r="C869" i="3"/>
  <c r="B869" i="3"/>
  <c r="C868" i="3"/>
  <c r="B868" i="3"/>
  <c r="D867" i="3"/>
  <c r="C867" i="3"/>
  <c r="B867" i="3"/>
  <c r="D866" i="3"/>
  <c r="C866" i="3"/>
  <c r="B866" i="3"/>
  <c r="D865" i="3"/>
  <c r="C865" i="3"/>
  <c r="B865" i="3"/>
  <c r="D864" i="3"/>
  <c r="C864" i="3"/>
  <c r="B864" i="3"/>
  <c r="D863" i="3"/>
  <c r="C863" i="3"/>
  <c r="B863" i="3"/>
  <c r="D862" i="3"/>
  <c r="C862" i="3"/>
  <c r="B862" i="3"/>
  <c r="G861" i="3"/>
  <c r="D861" i="3"/>
  <c r="C861" i="3"/>
  <c r="B861" i="3"/>
  <c r="D860" i="3"/>
  <c r="C860" i="3"/>
  <c r="B860" i="3"/>
  <c r="D859" i="3"/>
  <c r="C859" i="3"/>
  <c r="B859" i="3"/>
  <c r="D858" i="3"/>
  <c r="C858" i="3"/>
  <c r="B858" i="3"/>
  <c r="D857" i="3"/>
  <c r="C857" i="3"/>
  <c r="B857" i="3"/>
  <c r="D856" i="3"/>
  <c r="C856" i="3"/>
  <c r="B856" i="3"/>
  <c r="D855" i="3"/>
  <c r="C855" i="3"/>
  <c r="B855" i="3"/>
  <c r="D854" i="3"/>
  <c r="C854" i="3"/>
  <c r="B854" i="3"/>
  <c r="G853" i="3"/>
  <c r="D853" i="3"/>
  <c r="C853" i="3"/>
  <c r="B853" i="3"/>
  <c r="D852" i="3"/>
  <c r="C852" i="3"/>
  <c r="B852" i="3"/>
  <c r="D851" i="3"/>
  <c r="C851" i="3"/>
  <c r="B851" i="3"/>
  <c r="D850" i="3"/>
  <c r="C850" i="3"/>
  <c r="B850" i="3"/>
  <c r="D849" i="3"/>
  <c r="C849" i="3"/>
  <c r="B849" i="3"/>
  <c r="D848" i="3"/>
  <c r="C848" i="3"/>
  <c r="B848" i="3"/>
  <c r="D847" i="3"/>
  <c r="C847" i="3"/>
  <c r="B847" i="3"/>
  <c r="D846" i="3"/>
  <c r="C846" i="3"/>
  <c r="B846" i="3"/>
  <c r="G845" i="3"/>
  <c r="D845" i="3"/>
  <c r="C845" i="3"/>
  <c r="B845" i="3"/>
  <c r="D844" i="3"/>
  <c r="C844" i="3"/>
  <c r="B844" i="3"/>
  <c r="D843" i="3"/>
  <c r="C843" i="3"/>
  <c r="B843" i="3"/>
  <c r="D842" i="3"/>
  <c r="C842" i="3"/>
  <c r="B842" i="3"/>
  <c r="D841" i="3"/>
  <c r="C841" i="3"/>
  <c r="B841" i="3"/>
  <c r="D840" i="3"/>
  <c r="C840" i="3"/>
  <c r="B840" i="3"/>
  <c r="D839" i="3"/>
  <c r="C839" i="3"/>
  <c r="B839" i="3"/>
  <c r="D838" i="3"/>
  <c r="C838" i="3"/>
  <c r="B838" i="3"/>
  <c r="G837" i="3"/>
  <c r="D837" i="3"/>
  <c r="C837" i="3"/>
  <c r="B837" i="3"/>
  <c r="D836" i="3"/>
  <c r="C836" i="3"/>
  <c r="B836" i="3"/>
  <c r="D835" i="3"/>
  <c r="C835" i="3"/>
  <c r="B835" i="3"/>
  <c r="D834" i="3"/>
  <c r="C834" i="3"/>
  <c r="B834" i="3"/>
  <c r="D833" i="3"/>
  <c r="C833" i="3"/>
  <c r="B833" i="3"/>
  <c r="D832" i="3"/>
  <c r="C832" i="3"/>
  <c r="B832" i="3"/>
  <c r="D831" i="3"/>
  <c r="C831" i="3"/>
  <c r="B831" i="3"/>
  <c r="D830" i="3"/>
  <c r="C830" i="3"/>
  <c r="B830" i="3"/>
  <c r="G829" i="3"/>
  <c r="D829" i="3"/>
  <c r="C829" i="3"/>
  <c r="B829" i="3"/>
  <c r="D828" i="3"/>
  <c r="C828" i="3"/>
  <c r="B828" i="3"/>
  <c r="D827" i="3"/>
  <c r="C827" i="3"/>
  <c r="B827" i="3"/>
  <c r="D826" i="3"/>
  <c r="C826" i="3"/>
  <c r="B826" i="3"/>
  <c r="D825" i="3"/>
  <c r="C825" i="3"/>
  <c r="B825" i="3"/>
  <c r="D824" i="3"/>
  <c r="C824" i="3"/>
  <c r="B824" i="3"/>
  <c r="D823" i="3"/>
  <c r="C823" i="3"/>
  <c r="B823" i="3"/>
  <c r="D822" i="3"/>
  <c r="C822" i="3"/>
  <c r="B822" i="3"/>
  <c r="G821" i="3"/>
  <c r="D821" i="3"/>
  <c r="C821" i="3"/>
  <c r="B821" i="3"/>
  <c r="D820" i="3"/>
  <c r="C820" i="3"/>
  <c r="B820" i="3"/>
  <c r="D819" i="3"/>
  <c r="C819" i="3"/>
  <c r="B819" i="3"/>
  <c r="D818" i="3"/>
  <c r="C818" i="3"/>
  <c r="B818" i="3"/>
  <c r="D817" i="3"/>
  <c r="C817" i="3"/>
  <c r="B817" i="3"/>
  <c r="D816" i="3"/>
  <c r="C816" i="3"/>
  <c r="B816" i="3"/>
  <c r="D815" i="3"/>
  <c r="C815" i="3"/>
  <c r="B815" i="3"/>
  <c r="D814" i="3"/>
  <c r="C814" i="3"/>
  <c r="B814" i="3"/>
  <c r="G813" i="3"/>
  <c r="D813" i="3"/>
  <c r="C813" i="3"/>
  <c r="B813" i="3"/>
  <c r="D812" i="3"/>
  <c r="C812" i="3"/>
  <c r="B812" i="3"/>
  <c r="D811" i="3"/>
  <c r="C811" i="3"/>
  <c r="B811" i="3"/>
  <c r="D810" i="3"/>
  <c r="C810" i="3"/>
  <c r="B810" i="3"/>
  <c r="D809" i="3"/>
  <c r="C809" i="3"/>
  <c r="B809" i="3"/>
  <c r="D808" i="3"/>
  <c r="C808" i="3"/>
  <c r="B808" i="3"/>
  <c r="D807" i="3"/>
  <c r="C807" i="3"/>
  <c r="B807" i="3"/>
  <c r="C806" i="3"/>
  <c r="B806" i="3"/>
  <c r="D805" i="3"/>
  <c r="C805" i="3"/>
  <c r="B805" i="3"/>
  <c r="D804" i="3"/>
  <c r="C804" i="3"/>
  <c r="B804" i="3"/>
  <c r="D803" i="3"/>
  <c r="C803" i="3"/>
  <c r="B803" i="3"/>
  <c r="C802" i="3"/>
  <c r="B802" i="3"/>
  <c r="D801" i="3"/>
  <c r="C801" i="3"/>
  <c r="B801" i="3"/>
  <c r="D800" i="3"/>
  <c r="C800" i="3"/>
  <c r="B800" i="3"/>
  <c r="G799" i="3"/>
  <c r="D799" i="3"/>
  <c r="C799" i="3"/>
  <c r="B799" i="3"/>
  <c r="D798" i="3"/>
  <c r="C798" i="3"/>
  <c r="B798" i="3"/>
  <c r="D797" i="3"/>
  <c r="C797" i="3"/>
  <c r="B797" i="3"/>
  <c r="D796" i="3"/>
  <c r="C796" i="3"/>
  <c r="B796" i="3"/>
  <c r="G795" i="3"/>
  <c r="D795" i="3"/>
  <c r="C795" i="3"/>
  <c r="B795" i="3"/>
  <c r="D794" i="3"/>
  <c r="C794" i="3"/>
  <c r="B794" i="3"/>
  <c r="C793" i="3"/>
  <c r="B793" i="3"/>
  <c r="D792" i="3"/>
  <c r="C792" i="3"/>
  <c r="B792" i="3"/>
  <c r="D791" i="3"/>
  <c r="C791" i="3"/>
  <c r="B791" i="3"/>
  <c r="D790" i="3"/>
  <c r="C790" i="3"/>
  <c r="B790" i="3"/>
  <c r="D789" i="3"/>
  <c r="C789" i="3"/>
  <c r="B789" i="3"/>
  <c r="G788" i="3"/>
  <c r="D788" i="3"/>
  <c r="C788" i="3"/>
  <c r="B788" i="3"/>
  <c r="D787" i="3"/>
  <c r="C787" i="3"/>
  <c r="B787" i="3"/>
  <c r="D786" i="3"/>
  <c r="C786" i="3"/>
  <c r="B786" i="3"/>
  <c r="D785" i="3"/>
  <c r="C785" i="3"/>
  <c r="B785" i="3"/>
  <c r="C784" i="3"/>
  <c r="B784" i="3"/>
  <c r="D783" i="3"/>
  <c r="C783" i="3"/>
  <c r="B783" i="3"/>
  <c r="D782" i="3"/>
  <c r="C782" i="3"/>
  <c r="B782" i="3"/>
  <c r="D781" i="3"/>
  <c r="C781" i="3"/>
  <c r="B781" i="3"/>
  <c r="D780" i="3"/>
  <c r="C780" i="3"/>
  <c r="B780" i="3"/>
  <c r="D779" i="3"/>
  <c r="C779" i="3"/>
  <c r="B779" i="3"/>
  <c r="C778" i="3"/>
  <c r="B778" i="3"/>
  <c r="D777" i="3"/>
  <c r="C777" i="3"/>
  <c r="B777" i="3"/>
  <c r="G776" i="3"/>
  <c r="D776" i="3"/>
  <c r="C776" i="3"/>
  <c r="B776" i="3"/>
  <c r="C775" i="3"/>
  <c r="B775" i="3"/>
  <c r="D774" i="3"/>
  <c r="C774" i="3"/>
  <c r="B774" i="3"/>
  <c r="D773" i="3"/>
  <c r="C773" i="3"/>
  <c r="B773" i="3"/>
  <c r="D772" i="3"/>
  <c r="C772" i="3"/>
  <c r="B772" i="3"/>
  <c r="G771" i="3"/>
  <c r="D771" i="3"/>
  <c r="C771" i="3"/>
  <c r="B771" i="3"/>
  <c r="C770" i="3"/>
  <c r="B770" i="3"/>
  <c r="D769" i="3"/>
  <c r="C769" i="3"/>
  <c r="B769" i="3"/>
  <c r="G768" i="3"/>
  <c r="D768" i="3"/>
  <c r="C768" i="3"/>
  <c r="B768" i="3"/>
  <c r="D767" i="3"/>
  <c r="C767" i="3"/>
  <c r="B767" i="3"/>
  <c r="D766" i="3"/>
  <c r="C766" i="3"/>
  <c r="B766" i="3"/>
  <c r="D765" i="3"/>
  <c r="C765" i="3"/>
  <c r="B765" i="3"/>
  <c r="C764" i="3"/>
  <c r="B764" i="3"/>
  <c r="D763" i="3"/>
  <c r="C763" i="3"/>
  <c r="B763" i="3"/>
  <c r="D762" i="3"/>
  <c r="C762" i="3"/>
  <c r="B762" i="3"/>
  <c r="D761" i="3"/>
  <c r="C761" i="3"/>
  <c r="B761" i="3"/>
  <c r="D760" i="3"/>
  <c r="C760" i="3"/>
  <c r="B760" i="3"/>
  <c r="D759" i="3"/>
  <c r="C759" i="3"/>
  <c r="B759" i="3"/>
  <c r="C758" i="3"/>
  <c r="B758" i="3"/>
  <c r="D757" i="3"/>
  <c r="C757" i="3"/>
  <c r="B757" i="3"/>
  <c r="D756" i="3"/>
  <c r="C756" i="3"/>
  <c r="B756" i="3"/>
  <c r="D755" i="3"/>
  <c r="C755" i="3"/>
  <c r="B755" i="3"/>
  <c r="D754" i="3"/>
  <c r="C754" i="3"/>
  <c r="B754" i="3"/>
  <c r="D753" i="3"/>
  <c r="C753" i="3"/>
  <c r="B753" i="3"/>
  <c r="C752" i="3"/>
  <c r="B752" i="3"/>
  <c r="C751" i="3"/>
  <c r="B751" i="3"/>
  <c r="D750" i="3"/>
  <c r="C750" i="3"/>
  <c r="B750" i="3"/>
  <c r="D749" i="3"/>
  <c r="C749" i="3"/>
  <c r="B749" i="3"/>
  <c r="G748" i="3"/>
  <c r="D748" i="3"/>
  <c r="C748" i="3"/>
  <c r="B748" i="3"/>
  <c r="D747" i="3"/>
  <c r="C747" i="3"/>
  <c r="B747" i="3"/>
  <c r="C746" i="3"/>
  <c r="B746" i="3"/>
  <c r="G745" i="3"/>
  <c r="D745" i="3"/>
  <c r="C745" i="3"/>
  <c r="B745" i="3"/>
  <c r="D744" i="3"/>
  <c r="C744" i="3"/>
  <c r="B744" i="3"/>
  <c r="D743" i="3"/>
  <c r="C743" i="3"/>
  <c r="B743" i="3"/>
  <c r="D742" i="3"/>
  <c r="C742" i="3"/>
  <c r="B742" i="3"/>
  <c r="D741" i="3"/>
  <c r="C741" i="3"/>
  <c r="B741" i="3"/>
  <c r="C740" i="3"/>
  <c r="B740" i="3"/>
  <c r="D739" i="3"/>
  <c r="C739" i="3"/>
  <c r="B739" i="3"/>
  <c r="D738" i="3"/>
  <c r="C738" i="3"/>
  <c r="B738" i="3"/>
  <c r="D737" i="3"/>
  <c r="C737" i="3"/>
  <c r="B737" i="3"/>
  <c r="D736" i="3"/>
  <c r="C736" i="3"/>
  <c r="B736" i="3"/>
  <c r="D735" i="3"/>
  <c r="C735" i="3"/>
  <c r="B735" i="3"/>
  <c r="D734" i="3"/>
  <c r="C734" i="3"/>
  <c r="B734" i="3"/>
  <c r="D733" i="3"/>
  <c r="C733" i="3"/>
  <c r="B733" i="3"/>
  <c r="D732" i="3"/>
  <c r="C732" i="3"/>
  <c r="B732" i="3"/>
  <c r="D731" i="3"/>
  <c r="C731" i="3"/>
  <c r="B731" i="3"/>
  <c r="D730" i="3"/>
  <c r="C730" i="3"/>
  <c r="B730" i="3"/>
  <c r="D729" i="3"/>
  <c r="C729" i="3"/>
  <c r="B729" i="3"/>
  <c r="D728" i="3"/>
  <c r="C728" i="3"/>
  <c r="B728" i="3"/>
  <c r="D727" i="3"/>
  <c r="C727" i="3"/>
  <c r="B727" i="3"/>
  <c r="D726" i="3"/>
  <c r="C726" i="3"/>
  <c r="B726" i="3"/>
  <c r="D725" i="3"/>
  <c r="C725" i="3"/>
  <c r="B725" i="3"/>
  <c r="D724" i="3"/>
  <c r="C724" i="3"/>
  <c r="B724" i="3"/>
  <c r="D723" i="3"/>
  <c r="C723" i="3"/>
  <c r="B723" i="3"/>
  <c r="D722" i="3"/>
  <c r="C722" i="3"/>
  <c r="B722" i="3"/>
  <c r="D721" i="3"/>
  <c r="C721" i="3"/>
  <c r="B721" i="3"/>
  <c r="D720" i="3"/>
  <c r="C720" i="3"/>
  <c r="B720" i="3"/>
  <c r="D719" i="3"/>
  <c r="C719" i="3"/>
  <c r="B719" i="3"/>
  <c r="D718" i="3"/>
  <c r="C718" i="3"/>
  <c r="B718" i="3"/>
  <c r="D717" i="3"/>
  <c r="C717" i="3"/>
  <c r="B717" i="3"/>
  <c r="D716" i="3"/>
  <c r="C716" i="3"/>
  <c r="B716" i="3"/>
  <c r="C715" i="3"/>
  <c r="B715" i="3"/>
  <c r="D714" i="3"/>
  <c r="C714" i="3"/>
  <c r="B714" i="3"/>
  <c r="D713" i="3"/>
  <c r="C713" i="3"/>
  <c r="B713" i="3"/>
  <c r="C712" i="3"/>
  <c r="B712" i="3"/>
  <c r="G635" i="3"/>
  <c r="F705" i="3"/>
  <c r="D705" i="3"/>
  <c r="C705" i="3"/>
  <c r="B705" i="3"/>
  <c r="F704" i="3"/>
  <c r="D704" i="3"/>
  <c r="C704" i="3"/>
  <c r="B704" i="3"/>
  <c r="F703" i="3"/>
  <c r="D703" i="3"/>
  <c r="C703" i="3"/>
  <c r="B703" i="3"/>
  <c r="F702" i="3"/>
  <c r="D702" i="3"/>
  <c r="C702" i="3"/>
  <c r="B702" i="3"/>
  <c r="F701" i="3"/>
  <c r="D701" i="3"/>
  <c r="C701" i="3"/>
  <c r="B701" i="3"/>
  <c r="F700" i="3"/>
  <c r="D700" i="3"/>
  <c r="C700" i="3"/>
  <c r="B700" i="3"/>
  <c r="F699" i="3"/>
  <c r="D699" i="3"/>
  <c r="C699" i="3"/>
  <c r="B699" i="3"/>
  <c r="F698" i="3"/>
  <c r="D698" i="3"/>
  <c r="C698" i="3"/>
  <c r="B698" i="3"/>
  <c r="F697" i="3"/>
  <c r="D697" i="3"/>
  <c r="C697" i="3"/>
  <c r="B697" i="3"/>
  <c r="C696" i="3"/>
  <c r="C695" i="3"/>
  <c r="F694" i="3"/>
  <c r="D694" i="3"/>
  <c r="C694" i="3"/>
  <c r="B694" i="3"/>
  <c r="B693" i="3"/>
  <c r="F692" i="3"/>
  <c r="D692" i="3"/>
  <c r="C692" i="3"/>
  <c r="B692" i="3"/>
  <c r="F691" i="3"/>
  <c r="D691" i="3"/>
  <c r="C691" i="3"/>
  <c r="B691" i="3"/>
  <c r="F690" i="3"/>
  <c r="D690" i="3"/>
  <c r="C690" i="3"/>
  <c r="B690" i="3"/>
  <c r="F689" i="3"/>
  <c r="D689" i="3"/>
  <c r="C689" i="3"/>
  <c r="B689" i="3"/>
  <c r="F688" i="3"/>
  <c r="D688" i="3"/>
  <c r="C688" i="3"/>
  <c r="B688" i="3"/>
  <c r="B687" i="3"/>
  <c r="F686" i="3"/>
  <c r="D686" i="3"/>
  <c r="C686" i="3"/>
  <c r="B686" i="3"/>
  <c r="F685" i="3"/>
  <c r="D685" i="3"/>
  <c r="C685" i="3"/>
  <c r="B685" i="3"/>
  <c r="F684" i="3"/>
  <c r="D684" i="3"/>
  <c r="C684" i="3"/>
  <c r="B684" i="3"/>
  <c r="B683" i="3"/>
  <c r="F682" i="3"/>
  <c r="D682" i="3"/>
  <c r="C682" i="3"/>
  <c r="B682" i="3"/>
  <c r="F681" i="3"/>
  <c r="D681" i="3"/>
  <c r="C681" i="3"/>
  <c r="B681" i="3"/>
  <c r="F680" i="3"/>
  <c r="D680" i="3"/>
  <c r="C680" i="3"/>
  <c r="B680" i="3"/>
  <c r="F679" i="3"/>
  <c r="D679" i="3"/>
  <c r="C679" i="3"/>
  <c r="B679" i="3"/>
  <c r="B678" i="3"/>
  <c r="C677" i="3"/>
  <c r="F676" i="3"/>
  <c r="D676" i="3"/>
  <c r="C676" i="3"/>
  <c r="B676" i="3"/>
  <c r="F675" i="3"/>
  <c r="D675" i="3"/>
  <c r="C675" i="3"/>
  <c r="B675" i="3"/>
  <c r="F674" i="3"/>
  <c r="D674" i="3"/>
  <c r="C674" i="3"/>
  <c r="B674" i="3"/>
  <c r="C673" i="3"/>
  <c r="B673" i="3"/>
  <c r="C672" i="3"/>
  <c r="F671" i="3"/>
  <c r="D671" i="3"/>
  <c r="C671" i="3"/>
  <c r="B671" i="3"/>
  <c r="F670" i="3"/>
  <c r="D670" i="3"/>
  <c r="C670" i="3"/>
  <c r="B670" i="3"/>
  <c r="F669" i="3"/>
  <c r="D669" i="3"/>
  <c r="C669" i="3"/>
  <c r="B669" i="3"/>
  <c r="C668" i="3"/>
  <c r="B668" i="3"/>
  <c r="C667" i="3"/>
  <c r="B667" i="3"/>
  <c r="D666" i="3"/>
  <c r="C666" i="3"/>
  <c r="F665" i="3"/>
  <c r="D665" i="3"/>
  <c r="C665" i="3"/>
  <c r="B665" i="3"/>
  <c r="F664" i="3"/>
  <c r="D664" i="3"/>
  <c r="C664" i="3"/>
  <c r="B664" i="3"/>
  <c r="C663" i="3"/>
  <c r="B663" i="3"/>
  <c r="F662" i="3"/>
  <c r="D662" i="3"/>
  <c r="C662" i="3"/>
  <c r="B662" i="3"/>
  <c r="F661" i="3"/>
  <c r="D661" i="3"/>
  <c r="C661" i="3"/>
  <c r="B661" i="3"/>
  <c r="F660" i="3"/>
  <c r="D660" i="3"/>
  <c r="C660" i="3"/>
  <c r="B660" i="3"/>
  <c r="F659" i="3"/>
  <c r="D659" i="3"/>
  <c r="C659" i="3"/>
  <c r="B659" i="3"/>
  <c r="C658" i="3"/>
  <c r="B658" i="3"/>
  <c r="C657" i="3"/>
  <c r="B657" i="3"/>
  <c r="C656" i="3"/>
  <c r="B656" i="3"/>
  <c r="F655" i="3"/>
  <c r="D655" i="3"/>
  <c r="C655" i="3"/>
  <c r="B655" i="3"/>
  <c r="C654" i="3"/>
  <c r="B654" i="3"/>
  <c r="F653" i="3"/>
  <c r="D653" i="3"/>
  <c r="C653" i="3"/>
  <c r="B653" i="3"/>
  <c r="F652" i="3"/>
  <c r="D652" i="3"/>
  <c r="C652" i="3"/>
  <c r="B652" i="3"/>
  <c r="F651" i="3"/>
  <c r="D651" i="3"/>
  <c r="C651" i="3"/>
  <c r="B651" i="3"/>
  <c r="F650" i="3"/>
  <c r="D650" i="3"/>
  <c r="C650" i="3"/>
  <c r="B650" i="3"/>
  <c r="C649" i="3"/>
  <c r="B649" i="3"/>
  <c r="F648" i="3"/>
  <c r="D648" i="3"/>
  <c r="C648" i="3"/>
  <c r="B648" i="3"/>
  <c r="F647" i="3"/>
  <c r="D647" i="3"/>
  <c r="C647" i="3"/>
  <c r="B647" i="3"/>
  <c r="F646" i="3"/>
  <c r="D646" i="3"/>
  <c r="C646" i="3"/>
  <c r="B646" i="3"/>
  <c r="C645" i="3"/>
  <c r="B645" i="3"/>
  <c r="F644" i="3"/>
  <c r="D644" i="3"/>
  <c r="C644" i="3"/>
  <c r="B644" i="3"/>
  <c r="F643" i="3"/>
  <c r="D643" i="3"/>
  <c r="C643" i="3"/>
  <c r="B643" i="3"/>
  <c r="F642" i="3"/>
  <c r="D642" i="3"/>
  <c r="C642" i="3"/>
  <c r="B642" i="3"/>
  <c r="F641" i="3"/>
  <c r="D641" i="3"/>
  <c r="C641" i="3"/>
  <c r="B641" i="3"/>
  <c r="F640" i="3"/>
  <c r="D640" i="3"/>
  <c r="C640" i="3"/>
  <c r="B640" i="3"/>
  <c r="C639" i="3"/>
  <c r="B639" i="3"/>
  <c r="F638" i="3"/>
  <c r="D638" i="3"/>
  <c r="C638" i="3"/>
  <c r="B638" i="3"/>
  <c r="C637" i="3"/>
  <c r="B637" i="3"/>
  <c r="C636" i="3"/>
  <c r="B636" i="3"/>
  <c r="F635" i="3"/>
  <c r="E635" i="3"/>
  <c r="D635" i="3"/>
  <c r="C635" i="3"/>
  <c r="B635" i="3"/>
  <c r="C634" i="3"/>
  <c r="G563" i="3"/>
  <c r="G562" i="3"/>
  <c r="G561" i="3"/>
  <c r="G560" i="3"/>
  <c r="G559" i="3"/>
  <c r="G558" i="3"/>
  <c r="G557" i="3"/>
  <c r="G556" i="3"/>
  <c r="G555" i="3"/>
  <c r="G554" i="3"/>
  <c r="G553" i="3"/>
  <c r="G552" i="3"/>
  <c r="G551" i="3"/>
  <c r="G550" i="3"/>
  <c r="G549" i="3"/>
  <c r="G548" i="3"/>
  <c r="G547" i="3"/>
  <c r="G546" i="3"/>
  <c r="G545" i="3"/>
  <c r="G544" i="3"/>
  <c r="G543" i="3"/>
  <c r="G542" i="3"/>
  <c r="G541" i="3"/>
  <c r="G540" i="3"/>
  <c r="G539" i="3"/>
  <c r="G538" i="3"/>
  <c r="G537" i="3"/>
  <c r="G536" i="3"/>
  <c r="G535" i="3"/>
  <c r="G534" i="3"/>
  <c r="G533" i="3"/>
  <c r="G532" i="3"/>
  <c r="G531" i="3"/>
  <c r="G530" i="3"/>
  <c r="G529" i="3"/>
  <c r="G528" i="3"/>
  <c r="G527" i="3"/>
  <c r="G526" i="3"/>
  <c r="G525" i="3"/>
  <c r="G524" i="3"/>
  <c r="G523" i="3"/>
  <c r="G522" i="3"/>
  <c r="G521" i="3"/>
  <c r="G520" i="3"/>
  <c r="G519" i="3"/>
  <c r="G518" i="3"/>
  <c r="G517" i="3"/>
  <c r="G516" i="3"/>
  <c r="G515" i="3"/>
  <c r="G514" i="3"/>
  <c r="G513" i="3"/>
  <c r="G512" i="3"/>
  <c r="G511" i="3"/>
  <c r="G510" i="3"/>
  <c r="G509" i="3"/>
  <c r="G508" i="3"/>
  <c r="G507" i="3"/>
  <c r="G506" i="3"/>
  <c r="G505" i="3"/>
  <c r="G504" i="3"/>
  <c r="G503" i="3"/>
  <c r="G502" i="3"/>
  <c r="G501" i="3"/>
  <c r="G500" i="3"/>
  <c r="G499" i="3"/>
  <c r="G498" i="3"/>
  <c r="G497" i="3"/>
  <c r="G496" i="3"/>
  <c r="G495" i="3"/>
  <c r="G494" i="3"/>
  <c r="G493" i="3"/>
  <c r="G492" i="3"/>
  <c r="G491" i="3"/>
  <c r="G490" i="3"/>
  <c r="G489" i="3"/>
  <c r="G488" i="3"/>
  <c r="G487" i="3"/>
  <c r="G486" i="3"/>
  <c r="G485" i="3"/>
  <c r="G484" i="3"/>
  <c r="G483" i="3"/>
  <c r="G482" i="3"/>
  <c r="G481" i="3"/>
  <c r="G480" i="3"/>
  <c r="G479" i="3"/>
  <c r="G478" i="3"/>
  <c r="G477" i="3"/>
  <c r="G476" i="3"/>
  <c r="G475" i="3"/>
  <c r="G474" i="3"/>
  <c r="G473" i="3"/>
  <c r="G472" i="3"/>
  <c r="G471" i="3"/>
  <c r="G470" i="3"/>
  <c r="G469" i="3"/>
  <c r="G468" i="3"/>
  <c r="G467" i="3"/>
  <c r="G466" i="3"/>
  <c r="G465" i="3"/>
  <c r="G464" i="3"/>
  <c r="G463" i="3"/>
  <c r="G462" i="3"/>
  <c r="G461" i="3"/>
  <c r="G460" i="3"/>
  <c r="G459" i="3"/>
  <c r="G458" i="3"/>
  <c r="G457" i="3"/>
  <c r="G456" i="3"/>
  <c r="G455" i="3"/>
  <c r="G454" i="3"/>
  <c r="G453" i="3"/>
  <c r="G452" i="3"/>
  <c r="G451" i="3"/>
  <c r="G450" i="3"/>
  <c r="G449" i="3"/>
  <c r="G448" i="3"/>
  <c r="G447" i="3"/>
  <c r="G446" i="3"/>
  <c r="G445" i="3"/>
  <c r="G444" i="3"/>
  <c r="G443" i="3"/>
  <c r="G442" i="3"/>
  <c r="G441" i="3"/>
  <c r="G440" i="3"/>
  <c r="G439" i="3"/>
  <c r="G438" i="3"/>
  <c r="G437" i="3"/>
  <c r="G436" i="3"/>
  <c r="G435" i="3"/>
  <c r="G434" i="3"/>
  <c r="G433" i="3"/>
  <c r="G432" i="3"/>
  <c r="G431" i="3"/>
  <c r="G429" i="3"/>
  <c r="G428" i="3"/>
  <c r="G427" i="3"/>
  <c r="G425" i="3"/>
  <c r="G424" i="3"/>
  <c r="G423" i="3"/>
  <c r="G422" i="3"/>
  <c r="G421" i="3"/>
  <c r="G420" i="3"/>
  <c r="G419" i="3"/>
  <c r="G418" i="3"/>
  <c r="G417" i="3"/>
  <c r="G415" i="3"/>
  <c r="G414" i="3"/>
  <c r="G413" i="3"/>
  <c r="G412" i="3"/>
  <c r="G411" i="3"/>
  <c r="G409" i="3"/>
  <c r="G408" i="3"/>
  <c r="G407" i="3"/>
  <c r="G406" i="3"/>
  <c r="G405" i="3"/>
  <c r="G404" i="3"/>
  <c r="G403" i="3"/>
  <c r="G402" i="3"/>
  <c r="G401"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69" i="3"/>
  <c r="G368" i="3"/>
  <c r="G367" i="3"/>
  <c r="G365" i="3"/>
  <c r="G364" i="3"/>
  <c r="G363" i="3"/>
  <c r="G362" i="3"/>
  <c r="G361" i="3"/>
  <c r="G360" i="3"/>
  <c r="G359" i="3"/>
  <c r="G358" i="3"/>
  <c r="G357" i="3"/>
  <c r="G355" i="3"/>
  <c r="G354" i="3"/>
  <c r="G353" i="3"/>
  <c r="G352" i="3"/>
  <c r="G350" i="3"/>
  <c r="G349" i="3"/>
  <c r="G348" i="3"/>
  <c r="G347"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8" i="3"/>
  <c r="G317" i="3"/>
  <c r="G316" i="3"/>
  <c r="G315" i="3"/>
  <c r="G314" i="3"/>
  <c r="G313" i="3"/>
  <c r="G312" i="3"/>
  <c r="G310" i="3"/>
  <c r="G309" i="3"/>
  <c r="G308" i="3"/>
  <c r="G305" i="3"/>
  <c r="G304" i="3"/>
  <c r="G303" i="3"/>
  <c r="G302" i="3"/>
  <c r="G301" i="3"/>
  <c r="G300" i="3"/>
  <c r="G299" i="3"/>
  <c r="G298" i="3"/>
  <c r="G297" i="3"/>
  <c r="G296" i="3"/>
  <c r="G295" i="3"/>
  <c r="G294" i="3"/>
  <c r="G293" i="3"/>
  <c r="G292" i="3"/>
  <c r="G291" i="3"/>
  <c r="G290" i="3"/>
  <c r="G288" i="3"/>
  <c r="G287" i="3"/>
  <c r="G286" i="3"/>
  <c r="G285" i="3"/>
  <c r="G284" i="3"/>
  <c r="G283" i="3"/>
  <c r="G282" i="3"/>
  <c r="G281" i="3"/>
  <c r="G280" i="3"/>
  <c r="G279" i="3"/>
  <c r="G278" i="3"/>
  <c r="G277" i="3"/>
  <c r="G276" i="3"/>
  <c r="G275" i="3"/>
  <c r="G273" i="3"/>
  <c r="G272" i="3"/>
  <c r="G271" i="3"/>
  <c r="G270" i="3"/>
  <c r="G269" i="3"/>
  <c r="G268" i="3"/>
  <c r="G267" i="3"/>
  <c r="G266" i="3"/>
  <c r="G264" i="3"/>
  <c r="G263" i="3"/>
  <c r="G262" i="3"/>
  <c r="G261" i="3"/>
  <c r="G259" i="3"/>
  <c r="G258" i="3"/>
  <c r="G257" i="3"/>
  <c r="G256" i="3"/>
  <c r="G255" i="3"/>
  <c r="G254" i="3"/>
  <c r="G253" i="3"/>
  <c r="G252" i="3"/>
  <c r="G251" i="3"/>
  <c r="G250" i="3"/>
  <c r="G249" i="3"/>
  <c r="G248" i="3"/>
  <c r="G247" i="3"/>
  <c r="G246" i="3"/>
  <c r="G245" i="3"/>
  <c r="G244" i="3"/>
  <c r="G241" i="3"/>
  <c r="G240" i="3"/>
  <c r="G239" i="3"/>
  <c r="G238" i="3"/>
  <c r="G237" i="3"/>
  <c r="G236" i="3"/>
  <c r="G235" i="3"/>
  <c r="G234" i="3"/>
  <c r="G233" i="3"/>
  <c r="G231" i="3"/>
  <c r="G230" i="3"/>
  <c r="G229" i="3"/>
  <c r="G228" i="3"/>
  <c r="G227" i="3"/>
  <c r="G225" i="3"/>
  <c r="G224" i="3"/>
  <c r="G223" i="3"/>
  <c r="G222" i="3"/>
  <c r="G221" i="3"/>
  <c r="G220" i="3"/>
  <c r="G219" i="3"/>
  <c r="G218" i="3"/>
  <c r="G217" i="3"/>
  <c r="G216" i="3"/>
  <c r="G215" i="3"/>
  <c r="G213" i="3"/>
  <c r="G212" i="3"/>
  <c r="G211" i="3"/>
  <c r="G210" i="3"/>
  <c r="G209" i="3"/>
  <c r="G208" i="3"/>
  <c r="G207" i="3"/>
  <c r="G206" i="3"/>
  <c r="G205" i="3"/>
  <c r="G204" i="3"/>
  <c r="G203" i="3"/>
  <c r="G202" i="3"/>
  <c r="G201" i="3"/>
  <c r="G200" i="3"/>
  <c r="G199" i="3"/>
  <c r="G198" i="3"/>
  <c r="G197" i="3"/>
  <c r="G196" i="3"/>
  <c r="G195" i="3"/>
  <c r="G193" i="3"/>
  <c r="G192" i="3"/>
  <c r="G191" i="3"/>
  <c r="G190" i="3"/>
  <c r="G189" i="3"/>
  <c r="G188" i="3"/>
  <c r="G187" i="3"/>
  <c r="G186" i="3"/>
  <c r="G185" i="3"/>
  <c r="G184" i="3"/>
  <c r="G183" i="3"/>
  <c r="G182" i="3"/>
  <c r="G181" i="3"/>
  <c r="G180" i="3"/>
  <c r="G179" i="3"/>
  <c r="G178" i="3"/>
  <c r="G177" i="3"/>
  <c r="G176"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1" i="3"/>
  <c r="G110" i="3"/>
  <c r="G109" i="3"/>
  <c r="G107" i="3"/>
  <c r="G106" i="3"/>
  <c r="G105" i="3"/>
  <c r="G104" i="3"/>
  <c r="G103" i="3"/>
  <c r="G102" i="3"/>
  <c r="G101" i="3"/>
  <c r="G100" i="3"/>
  <c r="G98" i="3"/>
  <c r="G97" i="3"/>
  <c r="G96" i="3"/>
  <c r="G95" i="3"/>
  <c r="G94" i="3"/>
  <c r="G93" i="3"/>
  <c r="G92" i="3"/>
  <c r="G91" i="3"/>
  <c r="G89" i="3"/>
  <c r="G88" i="3"/>
  <c r="G87" i="3"/>
  <c r="G83" i="3"/>
  <c r="G82" i="3"/>
  <c r="G80" i="3"/>
  <c r="G79" i="3"/>
  <c r="G78" i="3"/>
  <c r="G77" i="3"/>
  <c r="G75" i="3"/>
  <c r="G74" i="3"/>
  <c r="G73" i="3"/>
  <c r="G72" i="3"/>
  <c r="G71" i="3"/>
  <c r="G69" i="3"/>
  <c r="G68" i="3"/>
  <c r="G67" i="3"/>
  <c r="G66" i="3"/>
  <c r="G65" i="3"/>
  <c r="G63" i="3"/>
  <c r="G62" i="3"/>
  <c r="G61" i="3"/>
  <c r="G60" i="3"/>
  <c r="G59" i="3"/>
  <c r="G56" i="3"/>
  <c r="G55" i="3"/>
  <c r="G54" i="3"/>
  <c r="G53" i="3"/>
  <c r="G51" i="3"/>
  <c r="G50" i="3"/>
  <c r="G49" i="3"/>
  <c r="G48" i="3"/>
  <c r="G47" i="3"/>
  <c r="G45" i="3"/>
  <c r="G44" i="3"/>
  <c r="G43" i="3"/>
  <c r="G42" i="3"/>
  <c r="G41" i="3"/>
  <c r="G40" i="3"/>
  <c r="G39" i="3"/>
  <c r="G38" i="3"/>
  <c r="G37" i="3"/>
  <c r="G36" i="3"/>
  <c r="G35" i="3"/>
  <c r="G34" i="3"/>
  <c r="G33" i="3"/>
  <c r="G32" i="3"/>
  <c r="G31" i="3"/>
  <c r="G30" i="3"/>
  <c r="G29" i="3"/>
  <c r="G28" i="3"/>
  <c r="G27" i="3"/>
  <c r="G26" i="3"/>
  <c r="G25" i="3"/>
  <c r="G24" i="3"/>
  <c r="G23" i="3"/>
  <c r="G22" i="3"/>
  <c r="G20" i="3"/>
  <c r="D563" i="3"/>
  <c r="D562" i="3"/>
  <c r="D561" i="3"/>
  <c r="D560" i="3"/>
  <c r="D559" i="3"/>
  <c r="D558" i="3"/>
  <c r="D557" i="3"/>
  <c r="D556" i="3"/>
  <c r="D555" i="3"/>
  <c r="D554" i="3"/>
  <c r="D553" i="3"/>
  <c r="D552" i="3"/>
  <c r="D551" i="3"/>
  <c r="D550" i="3"/>
  <c r="D549" i="3"/>
  <c r="D548" i="3"/>
  <c r="D547" i="3"/>
  <c r="D546" i="3"/>
  <c r="D545" i="3"/>
  <c r="D544" i="3"/>
  <c r="D543" i="3"/>
  <c r="D542" i="3"/>
  <c r="D541" i="3"/>
  <c r="D540" i="3"/>
  <c r="D539" i="3"/>
  <c r="D538" i="3"/>
  <c r="D537" i="3"/>
  <c r="D536" i="3"/>
  <c r="D535" i="3"/>
  <c r="D534" i="3"/>
  <c r="D533" i="3"/>
  <c r="D532" i="3"/>
  <c r="D531" i="3"/>
  <c r="D530" i="3"/>
  <c r="D529" i="3"/>
  <c r="D528" i="3"/>
  <c r="D527" i="3"/>
  <c r="D526" i="3"/>
  <c r="D525" i="3"/>
  <c r="D524" i="3"/>
  <c r="D523" i="3"/>
  <c r="D522" i="3"/>
  <c r="D521" i="3"/>
  <c r="D520" i="3"/>
  <c r="D519" i="3"/>
  <c r="D518" i="3"/>
  <c r="D517" i="3"/>
  <c r="D516" i="3"/>
  <c r="D515" i="3"/>
  <c r="D514" i="3"/>
  <c r="D513" i="3"/>
  <c r="D512" i="3"/>
  <c r="D511" i="3"/>
  <c r="D510" i="3"/>
  <c r="D509" i="3"/>
  <c r="D508" i="3"/>
  <c r="D507" i="3"/>
  <c r="D506" i="3"/>
  <c r="D505" i="3"/>
  <c r="D504" i="3"/>
  <c r="D503" i="3"/>
  <c r="D502" i="3"/>
  <c r="D501" i="3"/>
  <c r="D500" i="3"/>
  <c r="D499" i="3"/>
  <c r="D498" i="3"/>
  <c r="D497" i="3"/>
  <c r="D496" i="3"/>
  <c r="D495" i="3"/>
  <c r="D494" i="3"/>
  <c r="D493" i="3"/>
  <c r="D492" i="3"/>
  <c r="D491" i="3"/>
  <c r="D490" i="3"/>
  <c r="D489" i="3"/>
  <c r="D488" i="3"/>
  <c r="D487" i="3"/>
  <c r="D486" i="3"/>
  <c r="D485" i="3"/>
  <c r="D484" i="3"/>
  <c r="D483" i="3"/>
  <c r="D482" i="3"/>
  <c r="D481" i="3"/>
  <c r="D480" i="3"/>
  <c r="D479" i="3"/>
  <c r="D478" i="3"/>
  <c r="D477" i="3"/>
  <c r="D476" i="3"/>
  <c r="D475" i="3"/>
  <c r="D474" i="3"/>
  <c r="D473" i="3"/>
  <c r="D472" i="3"/>
  <c r="D471" i="3"/>
  <c r="D470" i="3"/>
  <c r="D469" i="3"/>
  <c r="D468" i="3"/>
  <c r="D467" i="3"/>
  <c r="D466" i="3"/>
  <c r="D465" i="3"/>
  <c r="D464" i="3"/>
  <c r="D463" i="3"/>
  <c r="D462" i="3"/>
  <c r="D461" i="3"/>
  <c r="D460" i="3"/>
  <c r="D459" i="3"/>
  <c r="D458" i="3"/>
  <c r="D457" i="3"/>
  <c r="D456" i="3"/>
  <c r="D455" i="3"/>
  <c r="D454" i="3"/>
  <c r="D453" i="3"/>
  <c r="D452" i="3"/>
  <c r="D451" i="3"/>
  <c r="D450" i="3"/>
  <c r="D449" i="3"/>
  <c r="D448" i="3"/>
  <c r="D447" i="3"/>
  <c r="D446" i="3"/>
  <c r="D445" i="3"/>
  <c r="D444" i="3"/>
  <c r="D443" i="3"/>
  <c r="D442" i="3"/>
  <c r="D441" i="3"/>
  <c r="D440" i="3"/>
  <c r="D439" i="3"/>
  <c r="D438" i="3"/>
  <c r="D437" i="3"/>
  <c r="D436" i="3"/>
  <c r="D435" i="3"/>
  <c r="D434" i="3"/>
  <c r="D433" i="3"/>
  <c r="D432" i="3"/>
  <c r="D431" i="3"/>
  <c r="D429" i="3"/>
  <c r="D428" i="3"/>
  <c r="D427" i="3"/>
  <c r="D425" i="3"/>
  <c r="D424" i="3"/>
  <c r="D423" i="3"/>
  <c r="D422" i="3"/>
  <c r="D421" i="3"/>
  <c r="D420" i="3"/>
  <c r="D419" i="3"/>
  <c r="D418" i="3"/>
  <c r="D417" i="3"/>
  <c r="D415" i="3"/>
  <c r="D414" i="3"/>
  <c r="D413" i="3"/>
  <c r="D412" i="3"/>
  <c r="D411" i="3"/>
  <c r="D409" i="3"/>
  <c r="D408" i="3"/>
  <c r="D407" i="3"/>
  <c r="D406" i="3"/>
  <c r="D405" i="3"/>
  <c r="D404" i="3"/>
  <c r="D403" i="3"/>
  <c r="D402" i="3"/>
  <c r="D401" i="3"/>
  <c r="D399" i="3"/>
  <c r="D398" i="3"/>
  <c r="D397" i="3"/>
  <c r="D396" i="3"/>
  <c r="D395" i="3"/>
  <c r="D394" i="3"/>
  <c r="D393" i="3"/>
  <c r="D392" i="3"/>
  <c r="D391" i="3"/>
  <c r="D390" i="3"/>
  <c r="D389" i="3"/>
  <c r="D388" i="3"/>
  <c r="D387" i="3"/>
  <c r="D386" i="3"/>
  <c r="D385" i="3"/>
  <c r="D384" i="3"/>
  <c r="D383" i="3"/>
  <c r="D382" i="3"/>
  <c r="D381" i="3"/>
  <c r="D380" i="3"/>
  <c r="D379" i="3"/>
  <c r="D378" i="3"/>
  <c r="D377" i="3"/>
  <c r="D376" i="3"/>
  <c r="D375" i="3"/>
  <c r="D374" i="3"/>
  <c r="D373" i="3"/>
  <c r="D372" i="3"/>
  <c r="D371" i="3"/>
  <c r="D369" i="3"/>
  <c r="D368" i="3"/>
  <c r="D367" i="3"/>
  <c r="D365" i="3"/>
  <c r="D364" i="3"/>
  <c r="D363" i="3"/>
  <c r="D362" i="3"/>
  <c r="D361" i="3"/>
  <c r="D360" i="3"/>
  <c r="D359" i="3"/>
  <c r="D358" i="3"/>
  <c r="D357" i="3"/>
  <c r="D355" i="3"/>
  <c r="D354" i="3"/>
  <c r="D353" i="3"/>
  <c r="D352" i="3"/>
  <c r="D350" i="3"/>
  <c r="D349" i="3"/>
  <c r="D348" i="3"/>
  <c r="D347" i="3"/>
  <c r="D345" i="3"/>
  <c r="D344" i="3"/>
  <c r="D343" i="3"/>
  <c r="D342" i="3"/>
  <c r="D341" i="3"/>
  <c r="D340" i="3"/>
  <c r="D339" i="3"/>
  <c r="D338" i="3"/>
  <c r="D337" i="3"/>
  <c r="D336" i="3"/>
  <c r="D335" i="3"/>
  <c r="D334" i="3"/>
  <c r="D333" i="3"/>
  <c r="D332" i="3"/>
  <c r="D331" i="3"/>
  <c r="D330" i="3"/>
  <c r="D329" i="3"/>
  <c r="D328" i="3"/>
  <c r="D327" i="3"/>
  <c r="D326" i="3"/>
  <c r="D325" i="3"/>
  <c r="D324" i="3"/>
  <c r="D323" i="3"/>
  <c r="D322" i="3"/>
  <c r="D321" i="3"/>
  <c r="D320" i="3"/>
  <c r="D318" i="3"/>
  <c r="D317" i="3"/>
  <c r="D316" i="3"/>
  <c r="D315" i="3"/>
  <c r="D314" i="3"/>
  <c r="D313" i="3"/>
  <c r="D312" i="3"/>
  <c r="D310" i="3"/>
  <c r="D309" i="3"/>
  <c r="D308" i="3"/>
  <c r="D305" i="3"/>
  <c r="D304" i="3"/>
  <c r="D303" i="3"/>
  <c r="D302" i="3"/>
  <c r="D301" i="3"/>
  <c r="D300" i="3"/>
  <c r="D299" i="3"/>
  <c r="D298" i="3"/>
  <c r="D297" i="3"/>
  <c r="D296" i="3"/>
  <c r="D295" i="3"/>
  <c r="D294" i="3"/>
  <c r="D293" i="3"/>
  <c r="D292" i="3"/>
  <c r="D291" i="3"/>
  <c r="D290" i="3"/>
  <c r="D288" i="3"/>
  <c r="D287" i="3"/>
  <c r="D286" i="3"/>
  <c r="D285" i="3"/>
  <c r="D284" i="3"/>
  <c r="D283" i="3"/>
  <c r="D282" i="3"/>
  <c r="D281" i="3"/>
  <c r="D280" i="3"/>
  <c r="D279" i="3"/>
  <c r="D278" i="3"/>
  <c r="D277" i="3"/>
  <c r="D276" i="3"/>
  <c r="D275" i="3"/>
  <c r="D273" i="3"/>
  <c r="D272" i="3"/>
  <c r="D271" i="3"/>
  <c r="D270" i="3"/>
  <c r="D269" i="3"/>
  <c r="D268" i="3"/>
  <c r="D267" i="3"/>
  <c r="D266" i="3"/>
  <c r="D264" i="3"/>
  <c r="D263" i="3"/>
  <c r="D262" i="3"/>
  <c r="D261" i="3"/>
  <c r="D259" i="3"/>
  <c r="D258" i="3"/>
  <c r="D257" i="3"/>
  <c r="D256" i="3"/>
  <c r="D255" i="3"/>
  <c r="D254" i="3"/>
  <c r="D253" i="3"/>
  <c r="D252" i="3"/>
  <c r="D251" i="3"/>
  <c r="D250" i="3"/>
  <c r="D249" i="3"/>
  <c r="D248" i="3"/>
  <c r="D247" i="3"/>
  <c r="D246" i="3"/>
  <c r="D245" i="3"/>
  <c r="D244" i="3"/>
  <c r="D241" i="3"/>
  <c r="D240" i="3"/>
  <c r="D239" i="3"/>
  <c r="D238" i="3"/>
  <c r="D237" i="3"/>
  <c r="D236" i="3"/>
  <c r="D235" i="3"/>
  <c r="D234" i="3"/>
  <c r="D233" i="3"/>
  <c r="D231" i="3"/>
  <c r="D230" i="3"/>
  <c r="D229" i="3"/>
  <c r="D228" i="3"/>
  <c r="D227" i="3"/>
  <c r="D225" i="3"/>
  <c r="D224" i="3"/>
  <c r="D223" i="3"/>
  <c r="D222" i="3"/>
  <c r="D221" i="3"/>
  <c r="D220" i="3"/>
  <c r="D219" i="3"/>
  <c r="D218" i="3"/>
  <c r="D217" i="3"/>
  <c r="D216" i="3"/>
  <c r="D215" i="3"/>
  <c r="D213" i="3"/>
  <c r="D212" i="3"/>
  <c r="D211" i="3"/>
  <c r="D210" i="3"/>
  <c r="D209" i="3"/>
  <c r="D208" i="3"/>
  <c r="D207" i="3"/>
  <c r="D206" i="3"/>
  <c r="D205" i="3"/>
  <c r="D204" i="3"/>
  <c r="D203" i="3"/>
  <c r="D202" i="3"/>
  <c r="D201" i="3"/>
  <c r="D200" i="3"/>
  <c r="D199" i="3"/>
  <c r="D198" i="3"/>
  <c r="D197" i="3"/>
  <c r="D196" i="3"/>
  <c r="D195" i="3"/>
  <c r="D193" i="3"/>
  <c r="D192" i="3"/>
  <c r="D191" i="3"/>
  <c r="D190" i="3"/>
  <c r="D189" i="3"/>
  <c r="D188" i="3"/>
  <c r="D187" i="3"/>
  <c r="D186" i="3"/>
  <c r="D185" i="3"/>
  <c r="D184" i="3"/>
  <c r="D183" i="3"/>
  <c r="D182" i="3"/>
  <c r="D181" i="3"/>
  <c r="D180" i="3"/>
  <c r="D179" i="3"/>
  <c r="D178" i="3"/>
  <c r="D177" i="3"/>
  <c r="D176" i="3"/>
  <c r="D173" i="3"/>
  <c r="D172" i="3"/>
  <c r="D171" i="3"/>
  <c r="D170" i="3"/>
  <c r="D169" i="3"/>
  <c r="D168" i="3"/>
  <c r="D167" i="3"/>
  <c r="D166" i="3"/>
  <c r="D165" i="3"/>
  <c r="D164" i="3"/>
  <c r="D163" i="3"/>
  <c r="D162" i="3"/>
  <c r="D161" i="3"/>
  <c r="D160" i="3"/>
  <c r="D159" i="3"/>
  <c r="D158" i="3"/>
  <c r="D157" i="3"/>
  <c r="D156" i="3"/>
  <c r="D155" i="3"/>
  <c r="D154" i="3"/>
  <c r="D153" i="3"/>
  <c r="D152" i="3"/>
  <c r="D151" i="3"/>
  <c r="D150" i="3"/>
  <c r="D149" i="3"/>
  <c r="D148" i="3"/>
  <c r="D147" i="3"/>
  <c r="D146" i="3"/>
  <c r="D145" i="3"/>
  <c r="D144" i="3"/>
  <c r="D143" i="3"/>
  <c r="D142" i="3"/>
  <c r="D141" i="3"/>
  <c r="D140" i="3"/>
  <c r="D139" i="3"/>
  <c r="D138" i="3"/>
  <c r="D137" i="3"/>
  <c r="D136" i="3"/>
  <c r="D135" i="3"/>
  <c r="D134" i="3"/>
  <c r="D133" i="3"/>
  <c r="D132" i="3"/>
  <c r="D131" i="3"/>
  <c r="D130" i="3"/>
  <c r="D129" i="3"/>
  <c r="D128" i="3"/>
  <c r="D127" i="3"/>
  <c r="D126" i="3"/>
  <c r="D125" i="3"/>
  <c r="D124" i="3"/>
  <c r="D123" i="3"/>
  <c r="D122" i="3"/>
  <c r="D121" i="3"/>
  <c r="D120" i="3"/>
  <c r="D119" i="3"/>
  <c r="D118" i="3"/>
  <c r="D117" i="3"/>
  <c r="D116" i="3"/>
  <c r="D115" i="3"/>
  <c r="D114" i="3"/>
  <c r="D113" i="3"/>
  <c r="D111" i="3"/>
  <c r="D110" i="3"/>
  <c r="D109" i="3"/>
  <c r="D107" i="3"/>
  <c r="D106" i="3"/>
  <c r="D105" i="3"/>
  <c r="D104" i="3"/>
  <c r="D103" i="3"/>
  <c r="D102" i="3"/>
  <c r="D101" i="3"/>
  <c r="D100" i="3"/>
  <c r="D98" i="3"/>
  <c r="D97" i="3"/>
  <c r="D96" i="3"/>
  <c r="D95" i="3"/>
  <c r="D94" i="3"/>
  <c r="D93" i="3"/>
  <c r="D92" i="3"/>
  <c r="D91" i="3"/>
  <c r="D89" i="3"/>
  <c r="D88" i="3"/>
  <c r="D87" i="3"/>
  <c r="D86" i="3"/>
  <c r="D85" i="3"/>
  <c r="D83" i="3"/>
  <c r="D82" i="3"/>
  <c r="D80" i="3"/>
  <c r="D79" i="3"/>
  <c r="D78" i="3"/>
  <c r="D77" i="3"/>
  <c r="D75" i="3"/>
  <c r="D74" i="3"/>
  <c r="D73" i="3"/>
  <c r="D72" i="3"/>
  <c r="D71" i="3"/>
  <c r="D69" i="3"/>
  <c r="D68" i="3"/>
  <c r="D67" i="3"/>
  <c r="D66" i="3"/>
  <c r="D65" i="3"/>
  <c r="D63" i="3"/>
  <c r="D62" i="3"/>
  <c r="D61" i="3"/>
  <c r="D60" i="3"/>
  <c r="D59" i="3"/>
  <c r="D56" i="3"/>
  <c r="D55" i="3"/>
  <c r="D54" i="3"/>
  <c r="D53" i="3"/>
  <c r="D51" i="3"/>
  <c r="D50" i="3"/>
  <c r="D49" i="3"/>
  <c r="D48" i="3"/>
  <c r="D47" i="3"/>
  <c r="D45" i="3"/>
  <c r="D44" i="3"/>
  <c r="D43" i="3"/>
  <c r="D42" i="3"/>
  <c r="D41" i="3"/>
  <c r="D40" i="3"/>
  <c r="D39" i="3"/>
  <c r="D38" i="3"/>
  <c r="D37" i="3"/>
  <c r="D36" i="3"/>
  <c r="D35" i="3"/>
  <c r="D34" i="3"/>
  <c r="D33" i="3"/>
  <c r="D32" i="3"/>
  <c r="D31" i="3"/>
  <c r="D30" i="3"/>
  <c r="D29" i="3"/>
  <c r="D28" i="3"/>
  <c r="D27" i="3"/>
  <c r="D26" i="3"/>
  <c r="D25" i="3"/>
  <c r="D24" i="3"/>
  <c r="D23" i="3"/>
  <c r="D22" i="3"/>
  <c r="D20" i="3"/>
  <c r="D19" i="3"/>
  <c r="C18" i="3"/>
  <c r="B563" i="3"/>
  <c r="B562" i="3"/>
  <c r="B561" i="3"/>
  <c r="B560" i="3"/>
  <c r="B559" i="3"/>
  <c r="B558" i="3"/>
  <c r="B557" i="3"/>
  <c r="B556" i="3"/>
  <c r="B555" i="3"/>
  <c r="B554" i="3"/>
  <c r="B553" i="3"/>
  <c r="B552" i="3"/>
  <c r="B551" i="3"/>
  <c r="B550" i="3"/>
  <c r="B549" i="3"/>
  <c r="B548" i="3"/>
  <c r="B547" i="3"/>
  <c r="B546" i="3"/>
  <c r="B545" i="3"/>
  <c r="B544" i="3"/>
  <c r="B543" i="3"/>
  <c r="B542" i="3"/>
  <c r="B541" i="3"/>
  <c r="B540" i="3"/>
  <c r="B539" i="3"/>
  <c r="B538" i="3"/>
  <c r="B537" i="3"/>
  <c r="B536" i="3"/>
  <c r="B535" i="3"/>
  <c r="B534" i="3"/>
  <c r="B533" i="3"/>
  <c r="B532" i="3"/>
  <c r="B531" i="3"/>
  <c r="B530" i="3"/>
  <c r="B529" i="3"/>
  <c r="B528" i="3"/>
  <c r="B527" i="3"/>
  <c r="B526" i="3"/>
  <c r="B525" i="3"/>
  <c r="B524" i="3"/>
  <c r="B523" i="3"/>
  <c r="B522" i="3"/>
  <c r="B521" i="3"/>
  <c r="B520" i="3"/>
  <c r="B519" i="3"/>
  <c r="B518" i="3"/>
  <c r="B517" i="3"/>
  <c r="B516" i="3"/>
  <c r="B515" i="3"/>
  <c r="B514" i="3"/>
  <c r="B513" i="3"/>
  <c r="B512" i="3"/>
  <c r="B511" i="3"/>
  <c r="B510" i="3"/>
  <c r="B509" i="3"/>
  <c r="B508" i="3"/>
  <c r="B507" i="3"/>
  <c r="B506" i="3"/>
  <c r="B505" i="3"/>
  <c r="B504" i="3"/>
  <c r="B503" i="3"/>
  <c r="B502" i="3"/>
  <c r="B501" i="3"/>
  <c r="B500" i="3"/>
  <c r="B499" i="3"/>
  <c r="B498" i="3"/>
  <c r="B497" i="3"/>
  <c r="B496" i="3"/>
  <c r="B495" i="3"/>
  <c r="B494" i="3"/>
  <c r="B493" i="3"/>
  <c r="B492" i="3"/>
  <c r="B491" i="3"/>
  <c r="B490" i="3"/>
  <c r="B489" i="3"/>
  <c r="B488" i="3"/>
  <c r="B487" i="3"/>
  <c r="B486" i="3"/>
  <c r="B485" i="3"/>
  <c r="B484" i="3"/>
  <c r="B483" i="3"/>
  <c r="B482" i="3"/>
  <c r="B481" i="3"/>
  <c r="B480" i="3"/>
  <c r="B479" i="3"/>
  <c r="B478" i="3"/>
  <c r="B477" i="3"/>
  <c r="B476" i="3"/>
  <c r="B475" i="3"/>
  <c r="B474" i="3"/>
  <c r="B473" i="3"/>
  <c r="B472" i="3"/>
  <c r="B471" i="3"/>
  <c r="B470" i="3"/>
  <c r="B469" i="3"/>
  <c r="B468" i="3"/>
  <c r="B467" i="3"/>
  <c r="B466" i="3"/>
  <c r="B465" i="3"/>
  <c r="B464" i="3"/>
  <c r="B463" i="3"/>
  <c r="B462" i="3"/>
  <c r="B461" i="3"/>
  <c r="B460" i="3"/>
  <c r="B459" i="3"/>
  <c r="B458" i="3"/>
  <c r="B457" i="3"/>
  <c r="B456" i="3"/>
  <c r="B455" i="3"/>
  <c r="B454" i="3"/>
  <c r="B453" i="3"/>
  <c r="B452" i="3"/>
  <c r="B451" i="3"/>
  <c r="B450" i="3"/>
  <c r="B449" i="3"/>
  <c r="B448" i="3"/>
  <c r="B447" i="3"/>
  <c r="B446" i="3"/>
  <c r="B445" i="3"/>
  <c r="B444" i="3"/>
  <c r="B443" i="3"/>
  <c r="B442" i="3"/>
  <c r="B441" i="3"/>
  <c r="B440" i="3"/>
  <c r="B439" i="3"/>
  <c r="B438" i="3"/>
  <c r="B437" i="3"/>
  <c r="B436" i="3"/>
  <c r="B435" i="3"/>
  <c r="B434" i="3"/>
  <c r="B433" i="3"/>
  <c r="B432" i="3"/>
  <c r="B430" i="3"/>
  <c r="B429" i="3"/>
  <c r="B428" i="3"/>
  <c r="B427" i="3"/>
  <c r="B426" i="3"/>
  <c r="B425" i="3"/>
  <c r="B424" i="3"/>
  <c r="B423" i="3"/>
  <c r="B422" i="3"/>
  <c r="B421" i="3"/>
  <c r="B420" i="3"/>
  <c r="B419" i="3"/>
  <c r="B418" i="3"/>
  <c r="B417" i="3"/>
  <c r="B416" i="3"/>
  <c r="B415" i="3"/>
  <c r="B414" i="3"/>
  <c r="B413" i="3"/>
  <c r="B412" i="3"/>
  <c r="B411" i="3"/>
  <c r="B410" i="3"/>
  <c r="B409" i="3"/>
  <c r="B408" i="3"/>
  <c r="B407" i="3"/>
  <c r="B406" i="3"/>
  <c r="B405" i="3"/>
  <c r="B404" i="3"/>
  <c r="B403" i="3"/>
  <c r="B402" i="3"/>
  <c r="B401" i="3"/>
  <c r="B400" i="3"/>
  <c r="B399" i="3"/>
  <c r="B398" i="3"/>
  <c r="B397" i="3"/>
  <c r="B396" i="3"/>
  <c r="B395" i="3"/>
  <c r="B394" i="3"/>
  <c r="B393" i="3"/>
  <c r="B392" i="3"/>
  <c r="B391" i="3"/>
  <c r="B390" i="3"/>
  <c r="B389" i="3"/>
  <c r="B388" i="3"/>
  <c r="B387" i="3"/>
  <c r="B386" i="3"/>
  <c r="B385" i="3"/>
  <c r="B384" i="3"/>
  <c r="B383" i="3"/>
  <c r="B382" i="3"/>
  <c r="B381" i="3"/>
  <c r="B380" i="3"/>
  <c r="B379" i="3"/>
  <c r="B378" i="3"/>
  <c r="B377" i="3"/>
  <c r="B376" i="3"/>
  <c r="B375" i="3"/>
  <c r="B374" i="3"/>
  <c r="B373" i="3"/>
  <c r="B372" i="3"/>
  <c r="B371" i="3"/>
  <c r="B370" i="3"/>
  <c r="B369" i="3"/>
  <c r="B368" i="3"/>
  <c r="B367" i="3"/>
  <c r="B366" i="3"/>
  <c r="B365" i="3"/>
  <c r="B364" i="3"/>
  <c r="B363" i="3"/>
  <c r="B362" i="3"/>
  <c r="B361" i="3"/>
  <c r="B360" i="3"/>
  <c r="B359" i="3"/>
  <c r="B358" i="3"/>
  <c r="B357" i="3"/>
  <c r="B356" i="3"/>
  <c r="B355" i="3"/>
  <c r="B354" i="3"/>
  <c r="B353" i="3"/>
  <c r="B352" i="3"/>
  <c r="B351" i="3"/>
  <c r="B350" i="3"/>
  <c r="B349" i="3"/>
  <c r="B348" i="3"/>
  <c r="B347" i="3"/>
  <c r="B346" i="3"/>
  <c r="B345" i="3"/>
  <c r="B344" i="3"/>
  <c r="B343" i="3"/>
  <c r="B342" i="3"/>
  <c r="B341" i="3"/>
  <c r="B340" i="3"/>
  <c r="B339" i="3"/>
  <c r="B338" i="3"/>
  <c r="B337" i="3"/>
  <c r="B336" i="3"/>
  <c r="B335" i="3"/>
  <c r="B334" i="3"/>
  <c r="B333" i="3"/>
  <c r="B332" i="3"/>
  <c r="B331" i="3"/>
  <c r="B330" i="3"/>
  <c r="B329" i="3"/>
  <c r="B328" i="3"/>
  <c r="B327" i="3"/>
  <c r="B326" i="3"/>
  <c r="B325" i="3"/>
  <c r="B324" i="3"/>
  <c r="B323" i="3"/>
  <c r="B322" i="3"/>
  <c r="B321" i="3"/>
  <c r="B320" i="3"/>
  <c r="B319" i="3"/>
  <c r="B318" i="3"/>
  <c r="B317" i="3"/>
  <c r="B316" i="3"/>
  <c r="B315" i="3"/>
  <c r="B314" i="3"/>
  <c r="B313" i="3"/>
  <c r="B312" i="3"/>
  <c r="B311" i="3"/>
  <c r="B310" i="3"/>
  <c r="B309" i="3"/>
  <c r="B308" i="3"/>
  <c r="B307" i="3"/>
  <c r="B306" i="3"/>
  <c r="B305" i="3"/>
  <c r="B304" i="3"/>
  <c r="B303" i="3"/>
  <c r="B302" i="3"/>
  <c r="B301" i="3"/>
  <c r="B300" i="3"/>
  <c r="B299" i="3"/>
  <c r="B298" i="3"/>
  <c r="B297" i="3"/>
  <c r="B296" i="3"/>
  <c r="B295" i="3"/>
  <c r="B294" i="3"/>
  <c r="B293" i="3"/>
  <c r="B292" i="3"/>
  <c r="B291" i="3"/>
  <c r="B290" i="3"/>
  <c r="B289" i="3"/>
  <c r="B288" i="3"/>
  <c r="B287" i="3"/>
  <c r="B286" i="3"/>
  <c r="B285" i="3"/>
  <c r="B284" i="3"/>
  <c r="B283" i="3"/>
  <c r="B282" i="3"/>
  <c r="B281" i="3"/>
  <c r="B280" i="3"/>
  <c r="B279" i="3"/>
  <c r="B278" i="3"/>
  <c r="B277" i="3"/>
  <c r="B276" i="3"/>
  <c r="B275" i="3"/>
  <c r="B274" i="3"/>
  <c r="B273" i="3"/>
  <c r="B272" i="3"/>
  <c r="B271" i="3"/>
  <c r="B270" i="3"/>
  <c r="B269" i="3"/>
  <c r="B268" i="3"/>
  <c r="B267" i="3"/>
  <c r="B266" i="3"/>
  <c r="B265" i="3"/>
  <c r="B264" i="3"/>
  <c r="B263" i="3"/>
  <c r="B262" i="3"/>
  <c r="B261" i="3"/>
  <c r="B260" i="3"/>
  <c r="B259" i="3"/>
  <c r="B258" i="3"/>
  <c r="B257" i="3"/>
  <c r="B256" i="3"/>
  <c r="B255" i="3"/>
  <c r="B254" i="3"/>
  <c r="B253" i="3"/>
  <c r="B252" i="3"/>
  <c r="B251" i="3"/>
  <c r="B250" i="3"/>
  <c r="B249" i="3"/>
  <c r="B248" i="3"/>
  <c r="B247" i="3"/>
  <c r="B246" i="3"/>
  <c r="B245" i="3"/>
  <c r="B244" i="3"/>
  <c r="B243" i="3"/>
  <c r="B242" i="3"/>
  <c r="B241" i="3"/>
  <c r="B240" i="3"/>
  <c r="B239" i="3"/>
  <c r="B238" i="3"/>
  <c r="B237" i="3"/>
  <c r="B236" i="3"/>
  <c r="B235" i="3"/>
  <c r="B234" i="3"/>
  <c r="B233" i="3"/>
  <c r="B232" i="3"/>
  <c r="B231" i="3"/>
  <c r="B230" i="3"/>
  <c r="B229" i="3"/>
  <c r="B228" i="3"/>
  <c r="B227" i="3"/>
  <c r="B226" i="3"/>
  <c r="B225" i="3"/>
  <c r="B224" i="3"/>
  <c r="B223" i="3"/>
  <c r="B222" i="3"/>
  <c r="B221" i="3"/>
  <c r="B220" i="3"/>
  <c r="B219" i="3"/>
  <c r="B218" i="3"/>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431" i="3"/>
  <c r="F16" i="2"/>
  <c r="G16" i="2" s="1"/>
  <c r="P16" i="2" s="1"/>
  <c r="Q16" i="2" s="1"/>
  <c r="F15" i="2"/>
  <c r="G15" i="2" s="1"/>
  <c r="P15" i="2" s="1"/>
  <c r="Q15" i="2" s="1"/>
  <c r="F14" i="2"/>
  <c r="G14" i="2" s="1"/>
  <c r="P14" i="2" s="1"/>
  <c r="Q14" i="2" s="1"/>
  <c r="F12" i="2"/>
  <c r="G12" i="2" s="1"/>
  <c r="P12" i="2" s="1"/>
  <c r="Q12" i="2" s="1"/>
  <c r="F11" i="2"/>
  <c r="G11" i="2" s="1"/>
  <c r="P11" i="2" s="1"/>
  <c r="Q11" i="2" s="1"/>
  <c r="F9" i="2"/>
  <c r="G9" i="2" s="1"/>
  <c r="P9" i="2" s="1"/>
  <c r="Q9" i="2" s="1"/>
  <c r="O16" i="2"/>
  <c r="O15" i="2"/>
  <c r="O14" i="2"/>
  <c r="O9" i="2"/>
  <c r="P4" i="1"/>
  <c r="P12" i="1" s="1"/>
  <c r="C14" i="1"/>
  <c r="L628" i="1"/>
  <c r="L629" i="1"/>
  <c r="L630" i="1"/>
  <c r="L631" i="1"/>
  <c r="L627" i="1"/>
  <c r="L577" i="1"/>
  <c r="L644" i="1"/>
  <c r="L643" i="1"/>
  <c r="L642" i="1"/>
  <c r="L641" i="1"/>
  <c r="L640" i="1"/>
  <c r="L639" i="1"/>
  <c r="L638" i="1"/>
  <c r="L637" i="1"/>
  <c r="L636" i="1"/>
  <c r="L633" i="1"/>
  <c r="L625" i="1"/>
  <c r="L624" i="1"/>
  <c r="L623" i="1"/>
  <c r="L621" i="1"/>
  <c r="L620" i="1"/>
  <c r="L619" i="1"/>
  <c r="L618" i="1"/>
  <c r="L615" i="1"/>
  <c r="L614" i="1"/>
  <c r="L613" i="1"/>
  <c r="L610" i="1"/>
  <c r="L609" i="1"/>
  <c r="L608" i="1"/>
  <c r="L604" i="1"/>
  <c r="L603" i="1"/>
  <c r="L600" i="1"/>
  <c r="L599" i="1"/>
  <c r="L598" i="1"/>
  <c r="L594" i="1"/>
  <c r="L592" i="1"/>
  <c r="L591" i="1"/>
  <c r="L590" i="1"/>
  <c r="L589" i="1"/>
  <c r="L587" i="1"/>
  <c r="L586" i="1"/>
  <c r="L585" i="1"/>
  <c r="L580" i="1"/>
  <c r="L579" i="1"/>
  <c r="G644" i="1"/>
  <c r="G643" i="1"/>
  <c r="G642" i="1"/>
  <c r="G641" i="1"/>
  <c r="G640" i="1"/>
  <c r="G639" i="1"/>
  <c r="G638" i="1"/>
  <c r="G637" i="1"/>
  <c r="G636" i="1"/>
  <c r="G633" i="1"/>
  <c r="G631" i="1"/>
  <c r="G630" i="1"/>
  <c r="G629" i="1"/>
  <c r="G628" i="1"/>
  <c r="G627" i="1"/>
  <c r="G625" i="1"/>
  <c r="G624" i="1"/>
  <c r="G623" i="1"/>
  <c r="G621" i="1"/>
  <c r="G620" i="1"/>
  <c r="G619" i="1"/>
  <c r="G618" i="1"/>
  <c r="G615" i="1"/>
  <c r="G614" i="1"/>
  <c r="G613" i="1"/>
  <c r="G610" i="1"/>
  <c r="G609" i="1"/>
  <c r="G608" i="1"/>
  <c r="G604" i="1"/>
  <c r="G603" i="1"/>
  <c r="G601" i="1"/>
  <c r="G600" i="1"/>
  <c r="G599" i="1"/>
  <c r="G598" i="1"/>
  <c r="G594" i="1"/>
  <c r="G592" i="1"/>
  <c r="G591" i="1"/>
  <c r="G590" i="1"/>
  <c r="G589" i="1"/>
  <c r="G587" i="1"/>
  <c r="G586" i="1"/>
  <c r="G585" i="1"/>
  <c r="G583" i="1"/>
  <c r="G582" i="1"/>
  <c r="G581" i="1"/>
  <c r="G580" i="1"/>
  <c r="G579" i="1"/>
  <c r="G634" i="1" l="1"/>
  <c r="L634" i="1"/>
  <c r="G1360" i="3"/>
  <c r="N645" i="1"/>
  <c r="L605" i="1"/>
  <c r="L645" i="1"/>
  <c r="G766" i="3"/>
  <c r="G786" i="3"/>
  <c r="G922" i="3"/>
  <c r="G958" i="3"/>
  <c r="G1066" i="3"/>
  <c r="G1074" i="3"/>
  <c r="G1082" i="3"/>
  <c r="G1090" i="3"/>
  <c r="G1099" i="3"/>
  <c r="G1127" i="3"/>
  <c r="G720" i="3"/>
  <c r="G728" i="3"/>
  <c r="G736" i="3"/>
  <c r="G756" i="3"/>
  <c r="G804" i="3"/>
  <c r="G896" i="3"/>
  <c r="G904" i="3"/>
  <c r="G976" i="3"/>
  <c r="G1012" i="3"/>
  <c r="G1056" i="3"/>
  <c r="G1048" i="3"/>
  <c r="G1067" i="3"/>
  <c r="G1136" i="3"/>
  <c r="G1208" i="3"/>
  <c r="G975" i="3"/>
  <c r="G957" i="3"/>
  <c r="G1065" i="3"/>
  <c r="Q18" i="2"/>
  <c r="G763" i="3"/>
  <c r="G1294" i="3"/>
  <c r="G1302" i="3"/>
  <c r="G1107" i="3"/>
  <c r="G1116" i="3"/>
  <c r="G1229" i="3"/>
  <c r="G674" i="3"/>
  <c r="G685" i="3"/>
  <c r="G664" i="3"/>
  <c r="G689" i="3"/>
  <c r="G699" i="3"/>
  <c r="G782" i="3"/>
  <c r="G938" i="3"/>
  <c r="G1252" i="3"/>
  <c r="G1399" i="3"/>
  <c r="G747" i="3"/>
  <c r="G703" i="3"/>
  <c r="G932" i="3"/>
  <c r="G969" i="3"/>
  <c r="G977" i="3"/>
  <c r="G915" i="3"/>
  <c r="G943" i="3"/>
  <c r="G951" i="3"/>
  <c r="G978" i="3"/>
  <c r="G1006" i="3"/>
  <c r="G1058" i="3"/>
  <c r="G1111" i="3"/>
  <c r="G1119" i="3"/>
  <c r="G1289" i="3"/>
  <c r="G814" i="3"/>
  <c r="G822" i="3"/>
  <c r="G830" i="3"/>
  <c r="G838" i="3"/>
  <c r="G846" i="3"/>
  <c r="G854" i="3"/>
  <c r="G862" i="3"/>
  <c r="G986" i="3"/>
  <c r="G1038" i="3"/>
  <c r="G1184" i="3"/>
  <c r="G646" i="3"/>
  <c r="G684" i="3"/>
  <c r="G1077" i="3"/>
  <c r="G704" i="3"/>
  <c r="G1303" i="3"/>
  <c r="G1135" i="3"/>
  <c r="G1143" i="3"/>
  <c r="G1151" i="3"/>
  <c r="G1159" i="3"/>
  <c r="G1167" i="3"/>
  <c r="G1175" i="3"/>
  <c r="G1183" i="3"/>
  <c r="G1191" i="3"/>
  <c r="G1199" i="3"/>
  <c r="G1207" i="3"/>
  <c r="G1215" i="3"/>
  <c r="G1223" i="3"/>
  <c r="G1231" i="3"/>
  <c r="G1239" i="3"/>
  <c r="G1247" i="3"/>
  <c r="G1255" i="3"/>
  <c r="G1263" i="3"/>
  <c r="G1271" i="3"/>
  <c r="G1279" i="3"/>
  <c r="G1287" i="3"/>
  <c r="G1295" i="3"/>
  <c r="G1311" i="3"/>
  <c r="G1319" i="3"/>
  <c r="G1084" i="3"/>
  <c r="G1092" i="3"/>
  <c r="G1068" i="3"/>
  <c r="G713" i="3"/>
  <c r="G797" i="3"/>
  <c r="G873" i="3"/>
  <c r="G881" i="3"/>
  <c r="G933" i="3"/>
  <c r="G961" i="3"/>
  <c r="G1049" i="3"/>
  <c r="G1101" i="3"/>
  <c r="G1129" i="3"/>
  <c r="G1137" i="3"/>
  <c r="G1145" i="3"/>
  <c r="G1153" i="3"/>
  <c r="G1161" i="3"/>
  <c r="G1169" i="3"/>
  <c r="G1177" i="3"/>
  <c r="G1185" i="3"/>
  <c r="G1193" i="3"/>
  <c r="G1201" i="3"/>
  <c r="G1209" i="3"/>
  <c r="G1217" i="3"/>
  <c r="G1225" i="3"/>
  <c r="G1233" i="3"/>
  <c r="G1241" i="3"/>
  <c r="G1249" i="3"/>
  <c r="G1257" i="3"/>
  <c r="G1265" i="3"/>
  <c r="G1273" i="3"/>
  <c r="G1281" i="3"/>
  <c r="G1297" i="3"/>
  <c r="G1305" i="3"/>
  <c r="G1313" i="3"/>
  <c r="G1321" i="3"/>
  <c r="G750" i="3"/>
  <c r="G790" i="3"/>
  <c r="G909" i="3"/>
  <c r="G917" i="3"/>
  <c r="G945" i="3"/>
  <c r="G953" i="3"/>
  <c r="G972" i="3"/>
  <c r="G980" i="3"/>
  <c r="G1008" i="3"/>
  <c r="G1042" i="3"/>
  <c r="G1052" i="3"/>
  <c r="G1070" i="3"/>
  <c r="G1078" i="3"/>
  <c r="G1086" i="3"/>
  <c r="G1113" i="3"/>
  <c r="G1122" i="3"/>
  <c r="AB627" i="1"/>
  <c r="G671" i="3"/>
  <c r="G694" i="3"/>
  <c r="G638" i="3"/>
  <c r="G648" i="3"/>
  <c r="G686" i="3"/>
  <c r="G697" i="3"/>
  <c r="G705" i="3"/>
  <c r="G722" i="3"/>
  <c r="G730" i="3"/>
  <c r="G738" i="3"/>
  <c r="G890" i="3"/>
  <c r="G898" i="3"/>
  <c r="G906" i="3"/>
  <c r="G970" i="3"/>
  <c r="G647" i="3"/>
  <c r="G759" i="3"/>
  <c r="G779" i="3"/>
  <c r="G807" i="3"/>
  <c r="G815" i="3"/>
  <c r="G823" i="3"/>
  <c r="G831" i="3"/>
  <c r="G839" i="3"/>
  <c r="G847" i="3"/>
  <c r="G855" i="3"/>
  <c r="G863" i="3"/>
  <c r="G987" i="3"/>
  <c r="G995" i="3"/>
  <c r="G1015" i="3"/>
  <c r="G1023" i="3"/>
  <c r="G1031" i="3"/>
  <c r="G1039" i="3"/>
  <c r="G660" i="3"/>
  <c r="G691" i="3"/>
  <c r="G701" i="3"/>
  <c r="G659" i="3"/>
  <c r="G661" i="3"/>
  <c r="G927" i="3"/>
  <c r="G935" i="3"/>
  <c r="G1147" i="3"/>
  <c r="G1227" i="3"/>
  <c r="G1235" i="3"/>
  <c r="G1275" i="3"/>
  <c r="G1291" i="3"/>
  <c r="G783" i="3"/>
  <c r="G792" i="3"/>
  <c r="G819" i="3"/>
  <c r="G675" i="3"/>
  <c r="G665" i="3"/>
  <c r="G641" i="3"/>
  <c r="G669" i="3"/>
  <c r="AB618" i="1"/>
  <c r="AB615" i="1"/>
  <c r="R645" i="1"/>
  <c r="G716" i="3"/>
  <c r="G724" i="3"/>
  <c r="G732" i="3"/>
  <c r="G892" i="3"/>
  <c r="G900" i="3"/>
  <c r="G741" i="3"/>
  <c r="G761" i="3"/>
  <c r="G781" i="3"/>
  <c r="G809" i="3"/>
  <c r="G817" i="3"/>
  <c r="G825" i="3"/>
  <c r="G833" i="3"/>
  <c r="G841" i="3"/>
  <c r="G849" i="3"/>
  <c r="G857" i="3"/>
  <c r="G865" i="3"/>
  <c r="G989" i="3"/>
  <c r="G997" i="3"/>
  <c r="G1017" i="3"/>
  <c r="G1025" i="3"/>
  <c r="G1033" i="3"/>
  <c r="G1061" i="3"/>
  <c r="AB625" i="1"/>
  <c r="AB609" i="1"/>
  <c r="G1221" i="3"/>
  <c r="G1261" i="3"/>
  <c r="G1293" i="3"/>
  <c r="G1301" i="3"/>
  <c r="AB613" i="1"/>
  <c r="AB621" i="1"/>
  <c r="AB631" i="1"/>
  <c r="G643" i="3"/>
  <c r="G611" i="1"/>
  <c r="L611" i="1"/>
  <c r="AB604" i="1"/>
  <c r="AB619" i="1"/>
  <c r="AB629" i="1"/>
  <c r="G679" i="3"/>
  <c r="G681" i="3"/>
  <c r="G1228" i="3"/>
  <c r="G721" i="3"/>
  <c r="G729" i="3"/>
  <c r="G737" i="3"/>
  <c r="G757" i="3"/>
  <c r="G777" i="3"/>
  <c r="G796" i="3"/>
  <c r="G805" i="3"/>
  <c r="G880" i="3"/>
  <c r="G914" i="3"/>
  <c r="G942" i="3"/>
  <c r="G950" i="3"/>
  <c r="G960" i="3"/>
  <c r="G994" i="3"/>
  <c r="G1014" i="3"/>
  <c r="G1022" i="3"/>
  <c r="G1030" i="3"/>
  <c r="G1057" i="3"/>
  <c r="G1075" i="3"/>
  <c r="G1083" i="3"/>
  <c r="G1091" i="3"/>
  <c r="G1100" i="3"/>
  <c r="G1109" i="3"/>
  <c r="G1128" i="3"/>
  <c r="G1144" i="3"/>
  <c r="G1152" i="3"/>
  <c r="G1160" i="3"/>
  <c r="G1168" i="3"/>
  <c r="G1176" i="3"/>
  <c r="G1200" i="3"/>
  <c r="G1216" i="3"/>
  <c r="G1224" i="3"/>
  <c r="G1264" i="3"/>
  <c r="G1296" i="3"/>
  <c r="G651" i="3"/>
  <c r="G653" i="3"/>
  <c r="G801" i="3"/>
  <c r="G877" i="3"/>
  <c r="G650" i="3"/>
  <c r="G662" i="3"/>
  <c r="G676" i="3"/>
  <c r="G688" i="3"/>
  <c r="G698" i="3"/>
  <c r="G1097" i="3"/>
  <c r="G1125" i="3"/>
  <c r="G1133" i="3"/>
  <c r="G1165" i="3"/>
  <c r="G1205" i="3"/>
  <c r="G723" i="3"/>
  <c r="G731" i="3"/>
  <c r="G739" i="3"/>
  <c r="G798" i="3"/>
  <c r="G874" i="3"/>
  <c r="G882" i="3"/>
  <c r="G916" i="3"/>
  <c r="G925" i="3"/>
  <c r="G934" i="3"/>
  <c r="G944" i="3"/>
  <c r="G952" i="3"/>
  <c r="G962" i="3"/>
  <c r="G971" i="3"/>
  <c r="G979" i="3"/>
  <c r="G988" i="3"/>
  <c r="G996" i="3"/>
  <c r="G1007" i="3"/>
  <c r="G1016" i="3"/>
  <c r="G1024" i="3"/>
  <c r="G1032" i="3"/>
  <c r="G1041" i="3"/>
  <c r="G1051" i="3"/>
  <c r="G1059" i="3"/>
  <c r="G1069" i="3"/>
  <c r="G1085" i="3"/>
  <c r="G1093" i="3"/>
  <c r="G1102" i="3"/>
  <c r="G1121" i="3"/>
  <c r="G1146" i="3"/>
  <c r="G1218" i="3"/>
  <c r="G652" i="3"/>
  <c r="G595" i="1"/>
  <c r="AB603" i="1"/>
  <c r="AB614" i="1"/>
  <c r="G19" i="3"/>
  <c r="G767" i="3"/>
  <c r="G787" i="3"/>
  <c r="G680" i="3"/>
  <c r="G690" i="3"/>
  <c r="G700" i="3"/>
  <c r="G760" i="3"/>
  <c r="G872" i="3"/>
  <c r="G1004" i="3"/>
  <c r="G726" i="3"/>
  <c r="G734" i="3"/>
  <c r="G754" i="3"/>
  <c r="G773" i="3"/>
  <c r="G885" i="3"/>
  <c r="G911" i="3"/>
  <c r="G919" i="3"/>
  <c r="G929" i="3"/>
  <c r="G939" i="3"/>
  <c r="G947" i="3"/>
  <c r="G956" i="3"/>
  <c r="G965" i="3"/>
  <c r="G974" i="3"/>
  <c r="G982" i="3"/>
  <c r="G1010" i="3"/>
  <c r="G1044" i="3"/>
  <c r="G1054" i="3"/>
  <c r="G1072" i="3"/>
  <c r="G1080" i="3"/>
  <c r="G1088" i="3"/>
  <c r="G1106" i="3"/>
  <c r="G1115" i="3"/>
  <c r="G1192" i="3"/>
  <c r="G735" i="3"/>
  <c r="G744" i="3"/>
  <c r="G755" i="3"/>
  <c r="G765" i="3"/>
  <c r="G803" i="3"/>
  <c r="G878" i="3"/>
  <c r="G886" i="3"/>
  <c r="G912" i="3"/>
  <c r="G930" i="3"/>
  <c r="G940" i="3"/>
  <c r="G948" i="3"/>
  <c r="G984" i="3"/>
  <c r="G992" i="3"/>
  <c r="G1011" i="3"/>
  <c r="G1020" i="3"/>
  <c r="G1028" i="3"/>
  <c r="G1036" i="3"/>
  <c r="G1055" i="3"/>
  <c r="G1073" i="3"/>
  <c r="G1081" i="3"/>
  <c r="G1089" i="3"/>
  <c r="G1098" i="3"/>
  <c r="G1126" i="3"/>
  <c r="G1134" i="3"/>
  <c r="G1142" i="3"/>
  <c r="G1150" i="3"/>
  <c r="G1158" i="3"/>
  <c r="G1166" i="3"/>
  <c r="G1174" i="3"/>
  <c r="G1190" i="3"/>
  <c r="G1198" i="3"/>
  <c r="G1206" i="3"/>
  <c r="G1214" i="3"/>
  <c r="G1262" i="3"/>
  <c r="G640" i="3"/>
  <c r="G642" i="3"/>
  <c r="G889" i="3"/>
  <c r="G897" i="3"/>
  <c r="G905" i="3"/>
  <c r="G1232" i="3"/>
  <c r="G1240" i="3"/>
  <c r="G1248" i="3"/>
  <c r="G1256" i="3"/>
  <c r="G1272" i="3"/>
  <c r="G1280" i="3"/>
  <c r="G1288" i="3"/>
  <c r="G1304" i="3"/>
  <c r="G1312" i="3"/>
  <c r="G1320" i="3"/>
  <c r="G1118" i="3"/>
  <c r="G749" i="3"/>
  <c r="G769" i="3"/>
  <c r="G780" i="3"/>
  <c r="G789" i="3"/>
  <c r="G923" i="3"/>
  <c r="G1141" i="3"/>
  <c r="G1149" i="3"/>
  <c r="G1157" i="3"/>
  <c r="G1173" i="3"/>
  <c r="G1181" i="3"/>
  <c r="G1189" i="3"/>
  <c r="G1197" i="3"/>
  <c r="G1213" i="3"/>
  <c r="G1237" i="3"/>
  <c r="G1269" i="3"/>
  <c r="G1277" i="3"/>
  <c r="G1285" i="3"/>
  <c r="G1309" i="3"/>
  <c r="G1270" i="3"/>
  <c r="G1278" i="3"/>
  <c r="G1286" i="3"/>
  <c r="G1310" i="3"/>
  <c r="G1318" i="3"/>
  <c r="G1130" i="3"/>
  <c r="G1138" i="3"/>
  <c r="G1154" i="3"/>
  <c r="G1162" i="3"/>
  <c r="G1170" i="3"/>
  <c r="G1178" i="3"/>
  <c r="G1186" i="3"/>
  <c r="G1202" i="3"/>
  <c r="G1210" i="3"/>
  <c r="G1226" i="3"/>
  <c r="G1234" i="3"/>
  <c r="G1242" i="3"/>
  <c r="G1250" i="3"/>
  <c r="G1258" i="3"/>
  <c r="G1266" i="3"/>
  <c r="G1274" i="3"/>
  <c r="G1282" i="3"/>
  <c r="G1290" i="3"/>
  <c r="G1298" i="3"/>
  <c r="G1314" i="3"/>
  <c r="G1322" i="3"/>
  <c r="G812" i="3"/>
  <c r="G820" i="3"/>
  <c r="G828" i="3"/>
  <c r="G836" i="3"/>
  <c r="G844" i="3"/>
  <c r="G852" i="3"/>
  <c r="G860" i="3"/>
  <c r="G718" i="3"/>
  <c r="G785" i="3"/>
  <c r="G894" i="3"/>
  <c r="G902" i="3"/>
  <c r="G921" i="3"/>
  <c r="G1245" i="3"/>
  <c r="G1253" i="3"/>
  <c r="G743" i="3"/>
  <c r="G774" i="3"/>
  <c r="G794" i="3"/>
  <c r="G811" i="3"/>
  <c r="G827" i="3"/>
  <c r="G835" i="3"/>
  <c r="G843" i="3"/>
  <c r="G851" i="3"/>
  <c r="G859" i="3"/>
  <c r="G867" i="3"/>
  <c r="G870" i="3"/>
  <c r="G966" i="3"/>
  <c r="G991" i="3"/>
  <c r="G999" i="3"/>
  <c r="G1002" i="3"/>
  <c r="G1019" i="3"/>
  <c r="G1027" i="3"/>
  <c r="G1035" i="3"/>
  <c r="G1046" i="3"/>
  <c r="G1063" i="3"/>
  <c r="G1317" i="3"/>
  <c r="G719" i="3"/>
  <c r="G727" i="3"/>
  <c r="G1182" i="3"/>
  <c r="G895" i="3"/>
  <c r="G903" i="3"/>
  <c r="G1222" i="3"/>
  <c r="G1230" i="3"/>
  <c r="G1238" i="3"/>
  <c r="G1246" i="3"/>
  <c r="G1254" i="3"/>
  <c r="AB624" i="1"/>
  <c r="G645" i="1"/>
  <c r="G605" i="1"/>
  <c r="AB610" i="1"/>
  <c r="AB623" i="1"/>
  <c r="G1112" i="3"/>
  <c r="G714" i="3"/>
  <c r="G644" i="3"/>
  <c r="G655" i="3"/>
  <c r="G670" i="3"/>
  <c r="G682" i="3"/>
  <c r="G692" i="3"/>
  <c r="G702" i="3"/>
  <c r="G717" i="3"/>
  <c r="G725" i="3"/>
  <c r="G733" i="3"/>
  <c r="G742" i="3"/>
  <c r="G753" i="3"/>
  <c r="G762" i="3"/>
  <c r="G772" i="3"/>
  <c r="G791" i="3"/>
  <c r="G800" i="3"/>
  <c r="G866" i="3"/>
  <c r="G876" i="3"/>
  <c r="G884" i="3"/>
  <c r="G893" i="3"/>
  <c r="G901" i="3"/>
  <c r="G910" i="3"/>
  <c r="G918" i="3"/>
  <c r="G928" i="3"/>
  <c r="G946" i="3"/>
  <c r="G955" i="3"/>
  <c r="G973" i="3"/>
  <c r="G981" i="3"/>
  <c r="G990" i="3"/>
  <c r="G998" i="3"/>
  <c r="G1009" i="3"/>
  <c r="G1018" i="3"/>
  <c r="G1026" i="3"/>
  <c r="G1034" i="3"/>
  <c r="G1043" i="3"/>
  <c r="G1053" i="3"/>
  <c r="G1062" i="3"/>
  <c r="G1071" i="3"/>
  <c r="G1079" i="3"/>
  <c r="G1087" i="3"/>
  <c r="G1096" i="3"/>
  <c r="G1105" i="3"/>
  <c r="G1114" i="3"/>
  <c r="G1123" i="3"/>
  <c r="G1132" i="3"/>
  <c r="G1140" i="3"/>
  <c r="G1148" i="3"/>
  <c r="G1156" i="3"/>
  <c r="G1172" i="3"/>
  <c r="G1180" i="3"/>
  <c r="G1188" i="3"/>
  <c r="G1196" i="3"/>
  <c r="G1204" i="3"/>
  <c r="G1212" i="3"/>
  <c r="G1220" i="3"/>
  <c r="G1236" i="3"/>
  <c r="G1244" i="3"/>
  <c r="G1260" i="3"/>
  <c r="G1268" i="3"/>
  <c r="G1276" i="3"/>
  <c r="G1284" i="3"/>
  <c r="G1292" i="3"/>
  <c r="G1300" i="3"/>
  <c r="G1308" i="3"/>
  <c r="G1316" i="3"/>
  <c r="G1324" i="3"/>
  <c r="G1306" i="3"/>
  <c r="G808" i="3"/>
  <c r="G816" i="3"/>
  <c r="G824" i="3"/>
  <c r="G832" i="3"/>
  <c r="G840" i="3"/>
  <c r="G848" i="3"/>
  <c r="G856" i="3"/>
  <c r="G864" i="3"/>
  <c r="G891" i="3"/>
  <c r="G899" i="3"/>
  <c r="G907" i="3"/>
  <c r="G1194" i="3"/>
  <c r="L595" i="1"/>
  <c r="G810" i="3"/>
  <c r="G818" i="3"/>
  <c r="G826" i="3"/>
  <c r="G834" i="3"/>
  <c r="G842" i="3"/>
  <c r="G850" i="3"/>
  <c r="G858" i="3"/>
  <c r="G964" i="3"/>
  <c r="AB608" i="1"/>
  <c r="AB630" i="1"/>
  <c r="AB620" i="1"/>
  <c r="G646" i="1" l="1"/>
  <c r="G570" i="1"/>
  <c r="G572" i="1" s="1"/>
  <c r="L646" i="1"/>
  <c r="N646" i="1"/>
  <c r="N649" i="1" s="1"/>
  <c r="G85" i="3"/>
  <c r="G1400" i="3"/>
  <c r="AB611" i="1"/>
  <c r="G706" i="3"/>
  <c r="R646" i="1"/>
  <c r="AB595" i="1"/>
  <c r="G1325" i="3"/>
  <c r="N658" i="1" l="1"/>
  <c r="N651" i="1"/>
  <c r="G649" i="1"/>
  <c r="E653" i="1" s="1"/>
  <c r="E654" i="1" s="1"/>
  <c r="R649" i="1"/>
  <c r="R651" i="1" s="1"/>
  <c r="R654" i="1" s="1"/>
  <c r="R655" i="1" s="1"/>
  <c r="G1326" i="3"/>
  <c r="G1327" i="3" s="1"/>
  <c r="G86" i="3"/>
  <c r="G631" i="3" s="1"/>
  <c r="C29" i="6"/>
  <c r="H29" i="6" s="1"/>
  <c r="AB645" i="1"/>
  <c r="T654" i="1"/>
  <c r="G1401" i="3"/>
  <c r="AB605" i="1"/>
  <c r="G707" i="3"/>
  <c r="G658" i="1" l="1"/>
  <c r="G662" i="1" s="1"/>
  <c r="T658" i="1"/>
  <c r="T660" i="1" s="1"/>
  <c r="T655" i="1"/>
  <c r="V655" i="1" s="1"/>
  <c r="X655" i="1" s="1"/>
  <c r="G632" i="3"/>
  <c r="G633" i="3" s="1"/>
  <c r="G708" i="3" s="1"/>
  <c r="G651" i="1"/>
  <c r="G1402" i="3"/>
  <c r="C27" i="6"/>
  <c r="H27" i="6" s="1"/>
  <c r="C25" i="6"/>
  <c r="H25" i="6" s="1"/>
  <c r="C24" i="6"/>
  <c r="G24" i="6" s="1"/>
  <c r="R658" i="1"/>
  <c r="R660" i="1" s="1"/>
  <c r="G663" i="1" l="1"/>
  <c r="G660" i="1"/>
  <c r="E12" i="4"/>
  <c r="AB654" i="1"/>
  <c r="AB655" i="1" s="1"/>
  <c r="P569" i="1"/>
  <c r="AB569" i="1" s="1"/>
  <c r="G25" i="6"/>
  <c r="C26" i="6"/>
  <c r="H26" i="6" s="1"/>
  <c r="H24" i="6"/>
  <c r="E24" i="6"/>
  <c r="E27" i="6"/>
  <c r="E29" i="6"/>
  <c r="P570" i="1" l="1"/>
  <c r="P572" i="1" s="1"/>
  <c r="P649" i="1" s="1"/>
  <c r="L649" i="1"/>
  <c r="L658" i="1" s="1"/>
  <c r="F24" i="6"/>
  <c r="E26" i="6"/>
  <c r="G26" i="6"/>
  <c r="G27" i="6" s="1"/>
  <c r="E25" i="6"/>
  <c r="L651" i="1" l="1"/>
  <c r="E40" i="6"/>
  <c r="F25" i="6"/>
  <c r="F26" i="6" s="1"/>
  <c r="F27" i="6" s="1"/>
  <c r="F28" i="6" s="1"/>
  <c r="F29" i="6" s="1"/>
  <c r="F40" i="6" l="1"/>
  <c r="AB568" i="1" l="1"/>
  <c r="AB570" i="1" l="1"/>
  <c r="C28" i="6" l="1"/>
  <c r="AB572" i="1"/>
  <c r="H28" i="6" l="1"/>
  <c r="H40" i="6" s="1"/>
  <c r="D49" i="6" s="1"/>
  <c r="C40" i="6"/>
  <c r="G28" i="6"/>
  <c r="G29" i="6" l="1"/>
  <c r="G30" i="6" s="1"/>
  <c r="G31" i="6" s="1"/>
  <c r="G32" i="6" s="1"/>
  <c r="G33" i="6" s="1"/>
  <c r="G34" i="6" s="1"/>
  <c r="G35" i="6" s="1"/>
  <c r="G36" i="6" s="1"/>
  <c r="G37" i="6" s="1"/>
  <c r="G38" i="6" s="1"/>
  <c r="G39" i="6" s="1"/>
  <c r="D50" i="6"/>
  <c r="C46" i="6"/>
  <c r="E50" i="6" l="1"/>
  <c r="H46" i="6"/>
  <c r="E49" i="6" s="1"/>
  <c r="G40" i="6"/>
  <c r="G46" i="6" s="1"/>
  <c r="AB628" i="1" l="1"/>
  <c r="AB634" i="1" s="1"/>
  <c r="AB646" i="1" s="1"/>
  <c r="AB649" i="1" s="1"/>
  <c r="P651" i="1" l="1"/>
  <c r="K664" i="1"/>
  <c r="P658" i="1" l="1"/>
  <c r="P660" i="1" l="1"/>
  <c r="AA637" i="1"/>
  <c r="AB658" i="1" l="1"/>
  <c r="AB651" i="1"/>
  <c r="Z658" i="1"/>
  <c r="Z660" i="1" s="1"/>
  <c r="AB660" i="1" s="1"/>
  <c r="Z651" i="1"/>
  <c r="AA605" i="1"/>
  <c r="AA604" i="1"/>
  <c r="AA603" i="1"/>
  <c r="AA610" i="1"/>
  <c r="AA609" i="1"/>
  <c r="AA608" i="1"/>
  <c r="AA613" i="1"/>
  <c r="AA618" i="1"/>
  <c r="AA663" i="1" l="1"/>
  <c r="AA619" i="1" l="1"/>
  <c r="AA620" i="1"/>
  <c r="AA621" i="1"/>
  <c r="AA623" i="1"/>
  <c r="AA624" i="1"/>
  <c r="AA625" i="1"/>
  <c r="AA627" i="1"/>
  <c r="AA628" i="1"/>
  <c r="AA629" i="1"/>
  <c r="AA630" i="1"/>
  <c r="AA631" i="1"/>
  <c r="AA633" i="1"/>
  <c r="AA634" i="1"/>
  <c r="Y606" i="1" l="1"/>
  <c r="Y612" i="1"/>
  <c r="AA641" i="1"/>
  <c r="Y641" i="1"/>
  <c r="Y626" i="1"/>
  <c r="Y597" i="1"/>
  <c r="Y616" i="1"/>
  <c r="AA639" i="1"/>
  <c r="Y639" i="1"/>
  <c r="Y595" i="1"/>
  <c r="AA595" i="1"/>
  <c r="Y622" i="1"/>
  <c r="Y640" i="1"/>
  <c r="AA640" i="1"/>
  <c r="AA614" i="1"/>
  <c r="Y614" i="1"/>
  <c r="AA611" i="1"/>
  <c r="Y611" i="1"/>
  <c r="Y578" i="1"/>
  <c r="Y635" i="1"/>
  <c r="Y596" i="1"/>
  <c r="AA642" i="1"/>
  <c r="Y642" i="1"/>
  <c r="Y593" i="1"/>
  <c r="Y602" i="1"/>
  <c r="Y617" i="1"/>
  <c r="AA644" i="1"/>
  <c r="Y644" i="1"/>
  <c r="AA615" i="1"/>
  <c r="Y615" i="1"/>
  <c r="AA636" i="1"/>
  <c r="Y636" i="1"/>
  <c r="AA638" i="1"/>
  <c r="Y638" i="1"/>
  <c r="AA643" i="1"/>
  <c r="Y643" i="1"/>
  <c r="Y632" i="1"/>
  <c r="Y607" i="1"/>
  <c r="Y58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MEGAPROYECTO</author>
  </authors>
  <commentList>
    <comment ref="O333" authorId="0" shapeId="0" xr:uid="{15A6A43C-F793-4343-A723-D963DF6A2E1B}">
      <text>
        <r>
          <rPr>
            <b/>
            <sz val="9"/>
            <color indexed="81"/>
            <rFont val="Tahoma"/>
            <family val="2"/>
          </rPr>
          <t>MEGAPROYECTO:</t>
        </r>
        <r>
          <rPr>
            <sz val="9"/>
            <color indexed="81"/>
            <rFont val="Tahoma"/>
            <family val="2"/>
          </rPr>
          <t xml:space="preserve">
cambiar por obra extra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Claudia</author>
  </authors>
  <commentList>
    <comment ref="F644" authorId="0" shapeId="0" xr:uid="{51284F39-9862-4E8B-A737-9A218C93CC83}">
      <text>
        <r>
          <rPr>
            <b/>
            <sz val="9"/>
            <color indexed="81"/>
            <rFont val="Tahoma"/>
            <family val="2"/>
          </rPr>
          <t>Claudia:</t>
        </r>
        <r>
          <rPr>
            <sz val="9"/>
            <color indexed="81"/>
            <rFont val="Tahoma"/>
            <family val="2"/>
          </rPr>
          <t xml:space="preserve">
Se debió ajustar por según</t>
        </r>
      </text>
    </comment>
    <comment ref="F1338" authorId="0" shapeId="0" xr:uid="{B6D9C8BC-ADF2-48F3-9606-0F97F1DF90C7}">
      <text>
        <r>
          <rPr>
            <b/>
            <sz val="9"/>
            <color indexed="81"/>
            <rFont val="Tahoma"/>
            <family val="2"/>
          </rPr>
          <t>Claudia:</t>
        </r>
        <r>
          <rPr>
            <sz val="9"/>
            <color indexed="81"/>
            <rFont val="Tahoma"/>
            <family val="2"/>
          </rPr>
          <t xml:space="preserve">
Se debió ajustar por según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<sst xmlns="http://schemas.openxmlformats.org/spreadsheetml/2006/main" count="2468" uniqueCount="1449">
  <si>
    <t>Ítem</t>
  </si>
  <si>
    <t>DESCRIPCION</t>
  </si>
  <si>
    <t>UNIDAD</t>
  </si>
  <si>
    <t>CANT</t>
  </si>
  <si>
    <t>VR/UNIT</t>
  </si>
  <si>
    <t>VR/PARCIAL</t>
  </si>
  <si>
    <t xml:space="preserve">CAPITULO 1 - PRELIMINARES </t>
  </si>
  <si>
    <t/>
  </si>
  <si>
    <t>1.1</t>
  </si>
  <si>
    <t xml:space="preserve">Localización, trazado y replanteo. Se utilizará personal experto con equipo de precisión. </t>
  </si>
  <si>
    <t>día</t>
  </si>
  <si>
    <t>1.2</t>
  </si>
  <si>
    <t>Instalación de CERRAMIENTO PROVISIONAL en tela verde con una altura de 2,1 m. Incluye suministro, transporte, instalación y desmonte de la tela y estructura en larguero común, concreto de 17.5 Mpa para fijación de estructura en madera común,  excavación manual en cualquier material, cargue, transporte y botada de material y todos los demás elementos necesarios para su correcta instalación.</t>
  </si>
  <si>
    <t>m</t>
  </si>
  <si>
    <t xml:space="preserve">CAPITULO 2 - DEMOLICIONES Y RETIROS </t>
  </si>
  <si>
    <t>2.1</t>
  </si>
  <si>
    <t xml:space="preserve">Demolición pisos, andenes, cunetas y bordillos de concreto, en cualquier espesor. Incluye:r etiro de malla de refuerzo si existe, compresor neúmatico con martillo, además recuperación de lo materiales aprovechables, cargue, transporte hasta el sitio de acopio indicado por la interventoría y botada de escombros </t>
  </si>
  <si>
    <t>m2</t>
  </si>
  <si>
    <t>2.2</t>
  </si>
  <si>
    <t xml:space="preserve">Demolición de pavimento asfáltico, de cualquier espesor. Incluye corte con cortadora según trazado y cargue, transporte y disposición final. </t>
  </si>
  <si>
    <t>m3</t>
  </si>
  <si>
    <t>2.3</t>
  </si>
  <si>
    <t xml:space="preserve">Desmonte de piso en adoquín. Incluye recuperación de los materiales, su transporte hasta el sitio que lo indique la interventoría; y todo lo necesario para su correcto desmonte </t>
  </si>
  <si>
    <t>2.4</t>
  </si>
  <si>
    <t>Demolición de estructuras en concreto, cargue, transporte y botada de escombros, manual o mecánimente de cualquier resistencia, reforzado o ciclópeo y en cualquier tipo de acabado (revoques y enchapes) o piso (en losas) e instalaciones embebidas, compresor neumático con martillo, además recuperación de los materiales aprovechables o su transporte hasta el sitio que lo indique la interventoría.</t>
  </si>
  <si>
    <t>2.5</t>
  </si>
  <si>
    <t xml:space="preserve">Demolición mampostería en ladrillo de 10 a 20cm de espesor, incluye cargue, transporte y botada de escombros en botaderos oficiales, demolición de revoques y de enchapes aplicados en el muro a demoler e instalaciones embebidas, además recuperación de los materiales aprovechables o su transporte hasta el sitio que lo indique la interventoría; se debe utilizar cortadora para garantizar que los filetes de la demolición queden ortogonales </t>
  </si>
  <si>
    <t>2.6</t>
  </si>
  <si>
    <t>DEMOLICIÓN SOBRECIMIENTO EN BLOQUE DE CONCRETO, cargue, transporte y botada de escombros, espesor de 10 a 15 cm. Incluye la demolición del concreto de inyección, revoques y enchapes aplicados al muro a demoler e instalaciones embebidas. Además recuperación de los materiales aprovechables o su transporte hasta el sitio que lo indique la interventoría.</t>
  </si>
  <si>
    <t>2.7</t>
  </si>
  <si>
    <t xml:space="preserve">Desmonte de cubierta existente en teja de eternit  y estructura de soporte, incluye cargue, transporte y botada de escombros. </t>
  </si>
  <si>
    <t>2.8</t>
  </si>
  <si>
    <t xml:space="preserve">Desmonte de cubierta existente en teja de barro  y estructura de soporte, incluye cargue, transporte y botada de escombros. </t>
  </si>
  <si>
    <t>2.9</t>
  </si>
  <si>
    <t xml:space="preserve"> Retiro de instalaciones eléctricas, incluye cargue, transporte y botada y/o transporte al sitio de disposición final </t>
  </si>
  <si>
    <t>Und</t>
  </si>
  <si>
    <t>2.10</t>
  </si>
  <si>
    <t xml:space="preserve">Retiro de instalaciones hidráulicas,  incluye cargue, transporte y botada y/o transporte al sitio de disposición final </t>
  </si>
  <si>
    <t>2.11</t>
  </si>
  <si>
    <t xml:space="preserve">Retiro de aparatos sanitarios, incluye el cargue, transporte, botado o recuperación de aparatos sanitarios, lavamanos, lavaderos, orinales; incluye botada en botaderos oficiales y la recuperación de los materiales aprovechables y/o su transporte hasta la bodega o el sitio que indique la interventoría </t>
  </si>
  <si>
    <t>2.12</t>
  </si>
  <si>
    <t>Retiro de canoas, ruanas, bajantes y tuberías. Incluye el cargue, transporte, botada escombros en botaderos oficiales, recuperación de los materiales aprovechables y su transporte hasta el sitio que lo indique la interventoría.</t>
  </si>
  <si>
    <t>2.13</t>
  </si>
  <si>
    <t xml:space="preserve">Retiro de puertas (marco y ala) metálicas, en aluminio, en madera o puerta reja; incluye el retiro, cargue, transporte, botada de escombros en botaderos oficiales y recuperación de materiales aprovechables y su transporte hasta la bodega o el sitio que indique la interventoría, ancho variables </t>
  </si>
  <si>
    <t>2.14</t>
  </si>
  <si>
    <t>Retiro de ventanas (marco y ala) metálicas, en aluminio, en madera o reja; Incluye el retiro, cargue, transporte, botada de escombros en botaderos oficiales y recuperación de los materiales aprovechables y su transporte hasta la bodega o el sitio que lo indique la interventoría; Ancho variable desde 0,60 a 1,20 m</t>
  </si>
  <si>
    <t>2.15</t>
  </si>
  <si>
    <t>Demolición de enchape , espesores entre 0.03 y 0.05 m. Incluye cargue, transporte y botada de escombros en botaderos oficiales, demolición de revoques y enchapes aplicados en el muro a demoler e instalaciones embebidas, además recuperación de los materiales aprovechables o su transporte hasta el sitio que lo indique la interventoría.</t>
  </si>
  <si>
    <t>2.16</t>
  </si>
  <si>
    <t>Retiro de cerramiento en malla eslabonada. Incluye el retiro, cargue y transporte de los materiales, recuperación de los materiales aprovechables como tubería, malla eslabonada y alambre de púas y su transporte hasta el sitio que indique la interventoría, demolición de concreto, cargue, transporte y botada de escombros provenientes de este retiro en botaderos oficiales o donde indique la interventoría.</t>
  </si>
  <si>
    <t>2.17</t>
  </si>
  <si>
    <t>Retiro y reinstalación de señales viales. Incluye cargue, transporte de los materiales aprovechables hasta el sitio que lo indique la interventoría, transporte al sitio de instalación, mano de obra y demás elementos para su correcta instalación.</t>
  </si>
  <si>
    <t>2.18</t>
  </si>
  <si>
    <t>Retiro de pararrayos. Incluye el cargue, transporte y botada en el sitio de disposicipon autorizados.</t>
  </si>
  <si>
    <t>2.19</t>
  </si>
  <si>
    <t>Retiro de cajas y medidores. Incluye el retiro de tapa y marco de medidor, retiro de medidor cargue, transporte al sitio de disposición dispuesto por la interventoría, demolición de caja, cargue, transporte y botada de escombro en el sitio de disposicipon autorizados.</t>
  </si>
  <si>
    <t>2.20</t>
  </si>
  <si>
    <t>Retiro de vigas y columnas en madera, Incluye cargue, transporte y botada  de los elementos , recuperación de los materiales aprovechables o su transporte hasta el sitio que lo indique la interventoría.</t>
  </si>
  <si>
    <t>ml</t>
  </si>
  <si>
    <t>2.21</t>
  </si>
  <si>
    <t>Retiro Topellantas, cargue, transporte y botada de escombros, manual o mecánicamente, de cualquier tamaño. Incluye retiro de refuerzo. Además recuperación de los materiales aprovechables o su transporte hasta el sitio que lo indique la interventoría.</t>
  </si>
  <si>
    <t>2.22</t>
  </si>
  <si>
    <t>Retiro de luminarias florescientes. Incluye cargue, transporte, botada en botaderos oficiales y recuperación de los materiales aprovechables y su transporte hasta el sitio que lo indique la interventoría.</t>
  </si>
  <si>
    <t>2.23</t>
  </si>
  <si>
    <t>Retiro de bancas individuales prefabricadas en concreto. Incluye recuperación de los materiales aprovechables y su transporte hasta el sitio que lo indique la interventoría, cargue, transporte y botada de los escombros generados en botaderos oficiales o donde lo indique la interventoría.</t>
  </si>
  <si>
    <t>2.24</t>
  </si>
  <si>
    <t>Retiro estructura en madera. Incluye el retiro, cargue, transporte, botada de escombros en botaderos oficiales y recuperación de los materiales aprovechables y su transporte hasta la bodega o el sitio que lo indique la interventoría.</t>
  </si>
  <si>
    <t xml:space="preserve">CAPITULO 3 - EXCAVACIONES Y DISPOSICIONES  </t>
  </si>
  <si>
    <t>3.1</t>
  </si>
  <si>
    <t xml:space="preserve">Excavación manual de material heterogeneo de 0-2m, bajo cualquier grado de humedad. Incluye, roca descompuesta, bolas de roca de volúmen inferior a 0,35m3, tuberia, el cargue, el transporte interno y externo, botada de material proveniente de las excavaciones en los sitios donde los indique la interventoría y su medida será in situ. No incluye entibado. </t>
  </si>
  <si>
    <t>m³</t>
  </si>
  <si>
    <t>3.2</t>
  </si>
  <si>
    <t>Excavación mecánica de material heterogeneo de 0-2m, bajo cualquier grado de humedad. Incluye, roca descompuesta, bolas de roca de volúmen inferior a 0,35m3, el cargue, el transporte interno y externo, botada de material proveniente de las excavaciones en los sitios donde los indique la interventoría y su medida será in situ. No incluye entibado</t>
  </si>
  <si>
    <t>3.3</t>
  </si>
  <si>
    <t xml:space="preserve">Explanación y nivelación del  terreno manualmente, bajo cualquier grado de humedad, incluye corte de taludes y terraceos requeridos según planos y/o definidos por la interventoría. Medido in situ. </t>
  </si>
  <si>
    <t>3.4</t>
  </si>
  <si>
    <t>Excavación mecánica de material heterogeneo de 2-4m, bajo cualquier grado de humedad. Incluye, roca descompuesta, bolas de roca de volúmen inferior a 0,35m3, el cargue, el transporte interno y externo, botada de material proveniente de las excavaciones en los sitios donde los indique la interventoría y su medida será in situ. No incluye entibado</t>
  </si>
  <si>
    <t>3.5</t>
  </si>
  <si>
    <t>Construcción de ENTIBADO TEMPORAL en tablón de madera (6 usos), bajo cualquier altura y grado de humedad. Incluye suministro, transporte y colocación de elementos en madera, el cargue, transporte interno y externo y botada de material sobrantes en los sitios donde lo indique la interventoría y su medida será en el sitio, su forma de pago se hará por el área que se encuentre en contacto con la tierra.</t>
  </si>
  <si>
    <t xml:space="preserve">CAPITULO 4 - LLENOS </t>
  </si>
  <si>
    <t>4.1</t>
  </si>
  <si>
    <t>Suministro, transporte e instalación de base granular clase C, compactada  al 98% del ensayo del proctor modificado</t>
  </si>
  <si>
    <t>4.2</t>
  </si>
  <si>
    <t>LLENOS EN MATERIAL PROVENIENTES DE LA EXCAVACIÓN, compactados mecánicamente hasta obtener una densidad del 95% de la máxima obtenida en el ensayo del próctor modificado. Incluye transporte interno. Su medida será en sitio ya compactado.</t>
  </si>
  <si>
    <t>4.3</t>
  </si>
  <si>
    <t>LLENOS EN ARENILLA, compactados mecánicamente hasta obtener una densidad del 98% de la máxima obtenida en el ensayo del Próctor modificado. Incluye el suministro, transporte, colocación de la arenilla, la compactación de la misma y transporte interno. Y su medida será en sitio ya compactado.</t>
  </si>
  <si>
    <t>4.4</t>
  </si>
  <si>
    <t>Suministro, transporte e instalación de subbase granular clase A, compactada al 98% del ensayo del proctor modificado</t>
  </si>
  <si>
    <t xml:space="preserve">CAPITULO 5 - CONCRETOS </t>
  </si>
  <si>
    <t>5.1</t>
  </si>
  <si>
    <t xml:space="preserve">SUBESTRUCTURA </t>
  </si>
  <si>
    <t>5.1.1</t>
  </si>
  <si>
    <t>Pilote de concreto armado, barrenado y fundido por tubo central de barrena, diámetro 60 cm, realizado con concreto f'c=210 kg/cm² (21 MPa), clase de exposición F0 S0 P0 C0, tamaño máximo del agregado 12,5 mm, consistencia fluida, fabricado en obra, y vertido por tuberia de 6". Incluye excavación. El acero se pagará en su respectivo item</t>
  </si>
  <si>
    <t>5.1.2</t>
  </si>
  <si>
    <t>Viga de fundación de 0,3x0,3 en concreto de 21 Mpa según diseño, incluye suministro, transporte, y colocación de concreto, mano de obra, vibrado, curado y protección, y todos los demás elementos para su correcta construcción. El acero se pagará en su respectivo ítem</t>
  </si>
  <si>
    <t>5.1.3</t>
  </si>
  <si>
    <t>Viga de fundación de 0,4x0,4 en concreto de 21 Mpa según diseño, incluye suministro, transporte, y colocación de concreto, acarreo interno, mano de obra, vibrado, curado y protección, y todos los demás elementos para su correcta construcción. No incluye acero de refuerzo</t>
  </si>
  <si>
    <t>5.1.4</t>
  </si>
  <si>
    <t xml:space="preserve">Colocación de concreto de 14MPa para solado de limpieza para vigas de fundación, con un espesor de 0,05m. Incluye el suministro, transporte y colocación del concreto y todos los demás elementos necesarios para su correcta construcción </t>
  </si>
  <si>
    <t>5.1.5</t>
  </si>
  <si>
    <t>Construcción de  DADOS DE FUNDACIÓN en concreto de 21 Mpa. Con impermeabilizante integral tipo Plastocrete Dm o equivalente. Incluye el suministro y transporte del concreto, mano de obra, vibrado, protección y curado, para estructuras de acuerdo con las diferentes dimensiones establecidas en los planos y diseños. El ítem de acero se pagará en su ítem respectivo</t>
  </si>
  <si>
    <t>5.2</t>
  </si>
  <si>
    <t xml:space="preserve">ESTRUCTURA </t>
  </si>
  <si>
    <t>5.2.1</t>
  </si>
  <si>
    <t>Viga aérea  de 0,15x0,2 en concreto de 21 Mpa según diseño, acabado a la vista. Incluye suministro, transporte, y colocación de concreto, acarreo interno, mano de obra, vibrado, formaleta, curado y protección, y todos los demás elementos para su correcta construcción. No incluye acero de refuerzo</t>
  </si>
  <si>
    <t>5.2.2</t>
  </si>
  <si>
    <t>Construcción de LOSA DE PISO en concreto de 21 MPa pulido, e=0.15m. Incluye suministro, transporte y colocación del concreto y juntas cada 2 metros en sello elastomérico, formaleta, vibrado, protección, curado y todos los demás elementos necesarios para su correcta construcción y acabado final. El acero de refuerzo se pagará en su respectivo ítem.</t>
  </si>
  <si>
    <t>5.2.3</t>
  </si>
  <si>
    <t>Construcción de LOSA SOBRE STEELDECK o equivalente, en concreto de 21 Mpa. con un ESPESOR DE 0,12 m. medida desde la canal profunda del steeldeck. Incluye suministro, transporte y colocación del concreto, steeldeck o equivalente cal 20 de 2",  incluye formaleta, steeldeck, vibrado, protección, curado, y todos los demás elementos necesarios para su correcta construcción.</t>
  </si>
  <si>
    <t>5.2.4</t>
  </si>
  <si>
    <t>Concreto de 21MPa para escaleras. Incluye suministro, transporte y colocación del concreto, vibrado, protección y curado, de acuerdo a las diferentes dimensiones establecidas y todos los demás elementos necesarios para su correcta construcción</t>
  </si>
  <si>
    <t>5.2.5</t>
  </si>
  <si>
    <t xml:space="preserve">Construcción de columna en concreto de 21MPa de 0,15mx0,2m acabados a la vista, incluye suministro, trasporte y colocación de concreto, formaleta, vibrado, protección, curado, y todos los demás elementos necesarios para su correcta construcción según diseños. El acero de refuerzo se pagará en su respectivo item. </t>
  </si>
  <si>
    <t>5.3</t>
  </si>
  <si>
    <t xml:space="preserve">OBRAS VARIAS </t>
  </si>
  <si>
    <t>5.3.1</t>
  </si>
  <si>
    <t>Construcción de dinteles y/o sillares de 0.15 m x 0.20 m., en concreto de 21 Mpa. Incluye suministro, transporte y colocación del concreto, formaleta, vibrado, curado, mortero 1:4. El acero de refuerzo se pagará en su respectivo item. Según diseño.</t>
  </si>
  <si>
    <t>5.3.2</t>
  </si>
  <si>
    <t xml:space="preserve">Colocación de concreto de 21 Mpa tipo grouting, para relleno de columnas.  Incluye mano de obra, vibrado, protección, curado y todos demás elementos necesarios para su correcta construcción. </t>
  </si>
  <si>
    <t>5.3.3</t>
  </si>
  <si>
    <t>Suminsitro e instalación de cinta antideslizante negra de 25mm de ancho para escaleras degraus pisos resistente al agua, y de alto tráfico. Incluye todos los elementos necesarios para su correcta instalación y funcionamiento</t>
  </si>
  <si>
    <t>5.3.4</t>
  </si>
  <si>
    <t>IMPRIMACIÓN según norma invias art 422 CRL-1</t>
  </si>
  <si>
    <t>5.3.5</t>
  </si>
  <si>
    <t>CARPETA ASFÁLTICA MDC-19 según norma INVIAS art 450</t>
  </si>
  <si>
    <t>CAPITULO 6 - ACERO DE REFUERZO</t>
  </si>
  <si>
    <t xml:space="preserve">Suministro, transporte e instalación de acero figurado Fy=420MPa - 60000Psi, corrugado, incluye transporte con descarga, alambre de amarre, certificado y todos los elementos necesarios para su correcta instalación según diseños y recomendaciones estructurales </t>
  </si>
  <si>
    <t>kg</t>
  </si>
  <si>
    <t xml:space="preserve">Malla electrosoldada tipo D 131. Incluye el suministro, el transporte y todos los elementos necesarios para su correcta instalación </t>
  </si>
  <si>
    <t xml:space="preserve">Malla electrosoldada tipo D 257. Incluye el suministro, el transporte y todos los elementos necesarios para su correcta instalación </t>
  </si>
  <si>
    <t>6.4</t>
  </si>
  <si>
    <t xml:space="preserve">Malla electrosoldada tipo D 221. Incluye el suministro, el transporte y todos los elementos necesarios para su correcta instalación </t>
  </si>
  <si>
    <t>CAPITULO 7 - ESTRUCTURA METÁLICA</t>
  </si>
  <si>
    <t>7.1</t>
  </si>
  <si>
    <t xml:space="preserve">Construcción y montaje de estructura metálica con perfileria tipo PERFILERIA TIPO IPE, HEA, PHR-C, PTE para elementos de cubierta, fachada, rampas o áreas de circulación metálicas, según diseño. Incluye: suministro y transporte de láminas, platinas, uniones, soldaduras de acabado o presentación, anclajes y pernos a estructura de concreto y madera. Todos los elementos deben llevar dos manos de pintura anticorrosiva, (2) dos manos de esmalte base aceite mate, color por definir, ensayos a soldaduras, anticorrosivos y pinturas, obra falsa y todo el equipo y la herramienta necesaria para el montaje. </t>
  </si>
  <si>
    <t>7.2</t>
  </si>
  <si>
    <t xml:space="preserve">Suministro, transporte e instalacion de ESCALERAS huella de 30cm, contrahuella de 17cm: perfiles metálicos PTE 300x150x6mm, PTS 150x150x5mm,  peldaño en concreto,  para una planta de altura libre de 3m, con estructura  en acero laminado con platina en L soldada a perfil metalido con dimensiones de 0,2 * 0,1 m , Según diseño </t>
  </si>
  <si>
    <t>und</t>
  </si>
  <si>
    <t>CAPITULO 8 - CUBIERTA</t>
  </si>
  <si>
    <t>8.1</t>
  </si>
  <si>
    <t xml:space="preserve">Suministro, transporte e instalación cubierta termoacústica trapezoidal tipo ajover o equivalente (lámina metálica con recubrimiento de asfalto, foil de aluminio y recubrimiento de color) Incluye remates internos y externos de cubierta, tornillos autoroscantes y todo lo necesario para su correcta instalación </t>
  </si>
  <si>
    <t>8.2</t>
  </si>
  <si>
    <t xml:space="preserve">Suministro, transporte y colocación de canal en lamina galvanizada calibre 22 acabado en anticorrosivo más pintura en aceite. Incluye platinas y estructura para fijación a estructura de cubierta, soportes, tornillos autoperforantes, anticorrosivo por ambas caras, acabado con esmalte (color por definir) y todos los elementos necesarios para su correcta instalación y funcionamiento.  </t>
  </si>
  <si>
    <t>8.3</t>
  </si>
  <si>
    <t>Cubierta en láminas ARKOS PC ALVEOLARES o equivalente. Lámina en policarbonato con estructura de doble pared en espesores de 10mm, color estandar opal. Incluye tornillería y accesorios para el correcto montaje.</t>
  </si>
  <si>
    <t>8.4</t>
  </si>
  <si>
    <t xml:space="preserve">Cielo raso en listones de madera de pino inmunizado. Listones de 4x8cm, color natural, protección de la madera con clase de penetración NP2, trabajado en taller. Incluye todos los accesorios para su correcta instalación.  </t>
  </si>
  <si>
    <t>8.5</t>
  </si>
  <si>
    <t xml:space="preserve">Suministro, transporte y colocación de cielo raso sen panel de yeso 12mm resistente a la humedad, incluye estructura metálica de acero galvanizado, tornillos y anclajes necesarios para su correcto funcionamiento. Acabado en estuco acrílico, más pintura blanca 100% acrílica tipo Koraza 10 de pintuco o equivalente (aprobación de color según muestra en obra), a tres manos o las necesarias para obtener una superficie lisa y homogenea. </t>
  </si>
  <si>
    <t xml:space="preserve">CAPITULO 9 - MAMPOSTERÍA  </t>
  </si>
  <si>
    <t>Construcción de MAMPOSTERÍA EN LADRILLO  DE 12x20x40 cm. ranurado común de perforaciones horizontales, instalado de 0-2m de altura. Incluye el suministro y transporte del ladrillo, el mortero de pega 1:4 espesor max=0.01 m y todos los demás elementos necesarios para su correcta construcción y funcionamiento.</t>
  </si>
  <si>
    <t>9.2</t>
  </si>
  <si>
    <t>Construcción de MAMPOSTERÍA EN LADRILLO  DE 12x20x40 cm. ranurado común de perforaciones horizontales, instalado de 2-4m de altura. Incluye el suministro y transporte del ladrillo, el mortero de pega 1:4 espesor max=0.01 m y todos los demás elementos necesarios para su correcta construcción y funcionamiento.</t>
  </si>
  <si>
    <t>9.3</t>
  </si>
  <si>
    <t>Construcción de MAMPOSTERÍA EN LADRILLO PRENSADO MACIZO color terracota de 24,5x12x6cm, instalado de 0-2m de altura. Incluye el suministro y transporte del ladrillo, el mortero de pega 1:4 espesor max=0.01 m y todos los demás elementos necesarios para su correcta construcción y funcionamiento.</t>
  </si>
  <si>
    <t>9.4</t>
  </si>
  <si>
    <t>Construcción de MAMPOSTERÍA EN LADRILLO PRENSADO MACIZO color terracota de 24,5x12x6cm, instalado de 2-4m de altura. Incluye el suministro y transporte del ladrillo, el mortero de pega 1:4 espesor max=0.01 m y todos los demás elementos necesarios para su correcta construcción y funcionamiento.</t>
  </si>
  <si>
    <t>9.5</t>
  </si>
  <si>
    <t>Construcción de MAMPOSTERÍA EN LADRILLO CALADO 29x12x6 cm, instalado de 0-2m de altura. Incluye el suministro y transporte del ladrillo, el mortero de pega 1:4 espesor max=0.01 m y todos los demás elementos necesarios para su correcta construcción y funcionamiento.</t>
  </si>
  <si>
    <t>9.6</t>
  </si>
  <si>
    <t>Construcción de MAMPOSTERÍA EN LADRILLO CALADO 29x12x6 cm, instalado de 2-4m de altura. Incluye el suministro y transporte del ladrillo, el mortero de pega 1:4 espesor max=0.01 m y todos los demás elementos necesarios para su correcta construcción y funcionamiento.</t>
  </si>
  <si>
    <t>9.7</t>
  </si>
  <si>
    <t>Construcción de MAMPOSTERÍA EN LADRILLO PRENSADO LIVIANO color terracota de 24,5x12x6cm, instalado de 0-2m de altura. Incluye el suministro y transporte del ladrillo, el mortero de pega 1:4 espesor max=0.01 m y todos los demás elementos necesarios para su correcta construcción y funcionamiento.</t>
  </si>
  <si>
    <t>9.8</t>
  </si>
  <si>
    <t>Construcción de MAMPOSTERÍA EN LADRILLO PRENSADO LIVIANO color terracota de 24,5x12x6cm, instalado de 2-4m de altura. Incluye el suministro y transporte del ladrillo, el mortero de pega 1:4 espesor max=0.01 m y todos los demás elementos necesarios para su correcta construcción y funcionamiento.</t>
  </si>
  <si>
    <t xml:space="preserve">CAPITULO 10 - ACABADOS: REVOQUE. ENCHAPES Y PINTURAS </t>
  </si>
  <si>
    <t>10.1</t>
  </si>
  <si>
    <t>Colocación de REVOQUE con mortero 1:4 EN MUROS con altura de 0-2m. Incluye suministro y transporte de los materiales, fajas, ranuras, filetes y todos los demás elementos necesarios para su correcta construcción.</t>
  </si>
  <si>
    <t>10.2</t>
  </si>
  <si>
    <t>Colocación de REVOQUE con mortero 1:4 EN MUROS con altura de 2-4m. Incluye suministro y transporte de los materiales, fajas, ranuras, filetes y todos los demás elementos necesarios para su correcta construcción.</t>
  </si>
  <si>
    <t>10.3</t>
  </si>
  <si>
    <t>Colocación de ESTUCO ACRÍLICO PROFESIONAL, SOBRE MUROS INTERIORES REVOCADOS con altura de 0-2m, 3 manos mínimo, o las que sean necesarias para obtener una superficie pareja y homogénea. Incluye suministro y transporte de los materiales, ranuras, filetes, dilataciones y todos los elementos necesarios para su correcta aplicación y funcionamiento.</t>
  </si>
  <si>
    <t>10.4</t>
  </si>
  <si>
    <t>Colocación de ESTUCO ACRÍLICO PROFESIONAL, SOBRE MUROS INTERIORES REVOCADOS con altura de 2-4m, 3 manos mínimo, o las que sean necesarias para obtener una superficie pareja y homogénea. Incluye suministro y transporte de los materiales, ranuras, filetes, dilataciones y todos los elementos necesarios para su correcta aplicación y funcionamiento.</t>
  </si>
  <si>
    <t>10.5</t>
  </si>
  <si>
    <t>Aplicación de PINTURA BLANCA A BASE DE AGUA EN MUROS, CON VINILO TIPO 1 de primera calidad sobre muros revocados y/o estucados tres manos o las necesarias hasta obtener una superficie pareja y homogénea. Incluye suministro y transporte de los materiales, color a definir según aprobación de la interventoría.</t>
  </si>
  <si>
    <t>10.6</t>
  </si>
  <si>
    <t>Colocación de ENCHAPE CERÁMICO PARED, tipo Egeo DE 20.5 x 20.5 cm. o su equivalente, color blanco. Incluye suministro y transporte de los materiales, mortero adhesivo para enchapes tipo pegacor o equivalente, lechada preparada (boquilla) tipo Concolor de sumicol o equivalente del mismo color del enchape, moldura PVC remates toro acolillada y todos los elementos necesarios para su correcta instalación y funcionamiento.</t>
  </si>
  <si>
    <t>10.7</t>
  </si>
  <si>
    <t>Colocación ENCHAPE de pared en ladrillo Terracota 24,5 * 6 cms. Incluye suministro y transporte de los materiales, adhesivo para cerámica tipo pegacor o su equivalente, remate en varilla de PVC intermatex acolillado color blanco y todos los elementos necesarios para su correcta instalación y funcionamiento.</t>
  </si>
  <si>
    <t>10.8</t>
  </si>
  <si>
    <t>Aplicación de PINTURA EPOXIPOLIAMIDA EN PISOS (dos componentes proporción 1:3, no tóxica) tipo epoxiconstrucción de pintuco o equivalente, semimate, sobre concreto pulido, 2 a 3 manos o las necesarias para lograr una superficie pareja a satisfacción de la interventoría, color por definir.</t>
  </si>
  <si>
    <t xml:space="preserve">CAPITULO 11 - PISOS </t>
  </si>
  <si>
    <t>11.1</t>
  </si>
  <si>
    <t>Piso en cerámica egeo blanco de 25x35 corona o equivalente. Incluye suministro y transporte de los materiales, mortero adhesivo para enchapes tipo pegacor o equivalente, lechada preparada (boquilla) tipo Concolor de sumicol o equivalente del mismo color del enchape, moldura PVC remates toro acolillada y todos los elementos necesarios para su correcta instalación y funcionamiento.</t>
  </si>
  <si>
    <t>11.2</t>
  </si>
  <si>
    <t xml:space="preserve">Construcción de MOSAICO EN BALDOS HIDRÁULICA 20 x 20 cm., de primera calidad. Incluye mortero 1:4, suministro y transporte de la baldosa, varilla de dilatación en PVC de 5 mm x 40mm en cuadrículas de  2,10m x 2,10m., lechada del mismo color de la baldosa, destroncada, pulida, brillada y encerada en el sitio con cera polimérica,  protección de muros, puertas y desagües. Cargue, transporte y botada de material sobrante (cachaza) en botaderos oficiales. </t>
  </si>
  <si>
    <t>11.3</t>
  </si>
  <si>
    <t>Construcción de PISO EN MORTERO 1:5 de NIVELACIÓN, espesor de 0.05m. Incluye suministro y transporte de los materiales y todo lo necesario para su correcta construcción y funcionamiento.</t>
  </si>
  <si>
    <t xml:space="preserve">CAPITULO 12 - CARPINTERÍA METÁLICA Y DE MADERA  </t>
  </si>
  <si>
    <t>12.1</t>
  </si>
  <si>
    <t>Puerta entamborada de 0,8m de ancho,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</si>
  <si>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12.2</t>
  </si>
  <si>
    <t>Puerta entamborada de 0,8m de ancho, de caras lisas, fabricada en lámina galvanizada calibre 18 con bastidores para el ala y el montante en tubería pts de 30x30x3mm + Persiana de ventilacion con empaque para aislamiento de par galvanico.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</si>
  <si>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12.3</t>
  </si>
  <si>
    <t>Puerta entamborada de 1,20m de ancho, de caras lisas, fabricada en lámina galvanizada calibre 18 con bastidores para el ala y el montante en tubería pts de 30x30x3mm + Persiana de ventilacion con empaque para aislamiento de par galvanico.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</si>
  <si>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12.4</t>
  </si>
  <si>
    <t>Puerta entamborada de doble ala de 1,20m de ancho, de caras lisas, fabricada en lámina galvanizada calibre 18 con bastidores para el ala y el montante en tubería pts de 30x30x3mm + Persiana de ventilacion con empaque para aislamiento de par galvanico.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</si>
  <si>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12.5</t>
  </si>
  <si>
    <t>Puerta corrediza entamborada, de caras lisas de 2,00m, fabricada en lámina galvanizada calibre 18 con bastidores para el ala en pts de 30x30x3mm. Riel, guias y rodamientos metalicos. Acabado en wash primer + pintura anticorrosiva + esmalte semibrillante color blanco. Chapa pico de loro o similar y tiradera vertical doble en H.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</si>
  <si>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12.6</t>
  </si>
  <si>
    <t>Puerta de 1 ala, pivotante con cierre de puerta superior de sistema liviano en aluminio extruido con bastidor en tubería, en vidrio sanblasting laminado templado 4mmX4mm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t>
  </si>
  <si>
    <t>12.7</t>
  </si>
  <si>
    <t>Puerta plegable de 2,76m x 2.98m conformada por bastidor en tubería metálica pts de 100x40x3mm y tubería pts de R:20mm y 3mm de espesor dispuestas verticalmente según diseño cada 20cm a eje del elemento. Acabado con wash primer+ pintura anticorrosiva + esmalte tipo poliuretano para exteriores semibrillante color negro ral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</si>
  <si>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12.8</t>
  </si>
  <si>
    <t>Puerta plegable de 2,76m x 3.18m conformada por bstidor en tubería metálica pts de 100x40x3mm y tubería pts de R:20mm y 3mm de espesor dispuestas verticalmente según diseño cada 20cm a eje del elemento. Acabado con wash primer+ pintura anticorrosiva + esmalte tipo poliuretano para exteriores semibrillante color negro ral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</si>
  <si>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12.9</t>
  </si>
  <si>
    <t>Puerta plegable de 2,76m x 4,45m conformada por bstidor en tubería metálica pts de 100x40x3mm y tubería pts de R:20mm y 3mm de espesor dispuestas verticalmente según diseño cada 20cm a eje del elemento. Acabado con wash primer+ pintura anticorrosiva + esmalte tipo poliuretano para exteriores semibrillante color negro ral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</si>
  <si>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12.10</t>
  </si>
  <si>
    <t>Puerta entamborada de 2,00m de ancho,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</si>
  <si>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12.11</t>
  </si>
  <si>
    <t>Puerta entamborada de 4,22m de ancho,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</si>
  <si>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12.12</t>
  </si>
  <si>
    <t>Puerta de 1 ala, de 5,20 de ancho, pivotante con cierre de puerta superior de sistema liviano en aluminio extruido con bastidor en tubería, en vidrio sanblasting laminado templado 4mm+4mm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t>
  </si>
  <si>
    <t>12.13</t>
  </si>
  <si>
    <t>Puerta plegable de 6,40m x 3,29m conformada por bastidor en tubería metálica pts de 100x40x3mm y tubería pts de R:20mm y 3mm de espesor dispuestas verticalmente según diseño cada 20cm a eje del elemento. Acabado con wash primer+ pintura anticorrosiva + esmalte tipo poliuretano para exteriores semibrillante color negro ral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</si>
  <si>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12.14</t>
  </si>
  <si>
    <t>Puerta plegable de 8,60m x 4,35m conformada por bastidor en tubería metálica pts de 100x40x3mm y tubería pts de R:20mm y 3mm de espesor dispuestas verticalmente según diseño cada 20cm a eje del elemento. Acabado con wash primer+ pintura anticorrosiva + esmalte tipo poliuretano para exteriores semibrillante color negro ral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</si>
  <si>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12.15</t>
  </si>
  <si>
    <t>Puerta doble entamborada de 1,20m x 3,08m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</si>
  <si>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12.16</t>
  </si>
  <si>
    <t>Puerta doble entamborada de 1,20m x 3,18m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</si>
  <si>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12.17</t>
  </si>
  <si>
    <t>Puerta doble entamborada de 1,20m x 3,29m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</si>
  <si>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12.18</t>
  </si>
  <si>
    <t>Puerta doble entamborada de 1,20m x 3,00m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</si>
  <si>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12.19</t>
  </si>
  <si>
    <t>Puerta doble entamborada de 3,20m x 3,00m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</si>
  <si>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12.20</t>
  </si>
  <si>
    <t>Puerta doble entamborada de 0.80m x 3,64m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</si>
  <si>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12.21</t>
  </si>
  <si>
    <t>Puerta doble entamborada de 0.80m x 3,75m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</si>
  <si>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12.22</t>
  </si>
  <si>
    <t>Puerta doble entamborada de 0.80m x 3,00m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</si>
  <si>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12.23</t>
  </si>
  <si>
    <t>Puerta reja pivotante de 17,20m x 2,70m conformada por un bastidor en tubería metálica, pts de 100x40x3mm, platinas 10x10mm colocadas vertialmente según diseño cada 11cm a eje del elemento y platinas de 100x5mm colocadas horizontalmente según diseño. Acabado en wash primer + pintura anticorrosiva + esmalte semibrillante tipo poliuretano para exteriores semibrillante color negro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</si>
  <si>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12.24</t>
  </si>
  <si>
    <t>Puerta reja pivotante de 5,20m x 2,70m conformada por un bastidor en tubería metálica, pts de 100x40x3mm, platinas 10x10mm colocadas vertialmente según diseño cada 11cm a eje del elemento y platinas de 100x5mm colocadas horizontalmente según diseño. Acabado en wash primer + pintura anticorrosiva + esmalte semibrillante tipo poliuretano para exteriores semibrillante color negro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</si>
  <si>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12.25</t>
  </si>
  <si>
    <t>Puerta cortafuego de 1,50 x 3,29m con perfiles de acero según la norma UNE-EN-ISO 1461:201. Ala en chapa rellena con aislamiento de alta densidad en lana mineral de roca ignifuga. Función antpánico B EN 1125. Acabado en pintura base epoxipoliamida + pintura en poliuretano color negro ral 9005 garantizando un espesor mínimo de 100 micras. Resistencia al fuego de 60 minutos.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</si>
  <si>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12.26</t>
  </si>
  <si>
    <t>Puerta cortafuego de 1,50 x 3,75m con perfiles de acero según la norma UNE-EN-ISO 1461:201. Ala en chapa rellena con aislamiento de alta densidad en lana mineral de roca ignifuga. Función antpánico B EN 1125. Acabado en pintura base epoxipoliamida + pintura en poliuretano color negro ral 9005 garantizando un espesor mínimo de 100 micras. Resistencia al fuego de 60 minutos.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</si>
  <si>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12.27</t>
  </si>
  <si>
    <t>Puerta cortafuego de 1,50 x 3,00m con perfiles de acero según la norma UNE-EN-ISO 1461:201. Ala en chapa rellena con aislamiento de alta densidad en lana mineral de roca ignifuga. Función antpánico B EN 1125. Acabado en pintura base epoxipoliamida + pintura en poliuretano color negro ral 9005 garantizando un espesor mínimo de 100 micras. Resistencia al fuego de 60 minutos.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</si>
  <si>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12.28</t>
  </si>
  <si>
    <t>Puerta plegable de 4 hojas, con bastidor perimetral y persianas ensambladas de manera mecánica. Formada en lámina cold rolled cal 18, marco de 100mm cal 18. Acabado en wash primer + pintura anticorrosiva + esmalte semibrillante color negro ral 9005. Incluye barra antipánico push en cuerpos centrales, cierrapuertas serie (150kg-UL-RF) 3005 YALE o equivalente, suministro y transporte de todos los materiales, transportes internos, acoples,  empaques, chazos, tornillos, sellado (interior y exterior) con silicona transparente antihongos y todos los elementos necesarios para su correcta fabricación, instalación y funcionamiento.</t>
  </si>
  <si>
    <t>12.29</t>
  </si>
  <si>
    <t>Puerta corrediza entamborada, de caras lisas de 2,20 x 3,64m, fabricada en lámina galvanizada calibre 18 con bastidores para el ala en pts de 30x30x3mm. Riel, guias y rodamientos metalicos. Acabado en wash primer + pintura anticorrosiva + esmalte semibrillante color blanco. Chapa pico de loro o similar y tiradera vertical doble en H.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</si>
  <si>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12.30</t>
  </si>
  <si>
    <t>Puerta corrediza entamborada, de caras lisas de 2,00 x 3,00m, fabricada en lámina galvanizada calibre 18 con bastidores para el ala en pts de 30x30x3mm. Riel, guias y rodamientos metalicos. Acabado en wash primer + pintura anticorrosiva + esmalte semibrillante color blanco. Chapa pico de loro o similar y tiradera vertical doble en H.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</si>
  <si>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12.31</t>
  </si>
  <si>
    <t>12.32</t>
  </si>
  <si>
    <t>Puerta reja pivotante de 3,20m x 2,70m conformada por un bastidor en tubería metálica, pts de 100x40x3mm, platinas 10x10mm colocadas vertialmente según diseño cada 11cm a eje del elemento y platinas de 100x5mm colocadas horizontalmente según diseño. Acabado en wash primer + pintura anticorrosiva + esmalte semibrillante tipo poliuretano para exteriores semibrillante color negro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</si>
  <si>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12.33</t>
  </si>
  <si>
    <t>Puerta reja pivotante de 2,50m x 2,70m conformada por un bastidor en tubería metálica, pts de 100x40x3mm, platinas 10x10mm colocadas vertialmente según diseño cada 11cm a eje del elemento y platinas de 100x5mm colocadas horizontalmente según diseño. Acabado en wash primer + pintura anticorrosiva + esmalte semibrillante tipo poliuretano para exteriores semibrillante color negro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</si>
  <si>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12.34</t>
  </si>
  <si>
    <t>Reja pivotante de 5,20m x 2,70m conformada por un bastidor en tubería metálica, pts de 100x40x3mm, platinas 10x10mm colocadas vertialmente según diseño cada 11cm a eje del elemento y platinas de 100x5mm colocadas horizontalmente según diseño. Acabado en wash primer + pintura anticorrosiva + esmalte semibrillante tipo poliuretano para exteriores semibrillante color negro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</si>
  <si>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12.35</t>
  </si>
  <si>
    <t>Puerta corrediza entamborada, de caras lisas de 2,20 x 3,29m, fabricada en lámina galvanizada calibre 18 con bastidores para el ala en pts de 30x30x3mm. Riel, guias y rodamientos metalicos. Acabado en wash primer + pintura anticorrosiva + esmalte semibrillante color blanco. Chapa pico de loro o similar y tiradera vertical doble en H.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</si>
  <si>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12.36</t>
  </si>
  <si>
    <t>Puerta ventana de 1 ala de 6,00 x 3,00m de ancho, pivotante con cierre de puerta superior de sistema liviano en aluminio extruido con bastidor en tubería, en vidrio sanblasting laminado templado 4mm+4mm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t>
  </si>
  <si>
    <t>12.37</t>
  </si>
  <si>
    <t>Puerta ventana de 1 ala de 3,20 x 3,00m de ancho, pivotante con cierre de puerta superior de sistema liviano en aluminio extruido con bastidor en tubería, en vidrio sanblasting laminado templado 4mm+4mm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t>
  </si>
  <si>
    <t>12.38</t>
  </si>
  <si>
    <t>Puerta corrediza entamborada, de caras lisas de 4,15 x 3,29m, fabricada en lámina galvanizada calibre 18 con bastidores para el ala y el montaje en tubería pts de 30x30x3mm. Ventana en sistema liviano en aluminio extruido con bastidor en tubería + empaque de aislamiento de par galvánico. Con cristal laminado templado 6mm + 6mm translucido.Riel, guias y rodamientos metalicos. Acabado para acero en wash primer + pintura anticorrosiva + esmalte semibrillante color negro al 9005. Acabado para aluminio en pintura electrostática liquida de color negro 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</si>
  <si>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12.39</t>
  </si>
  <si>
    <t>Puerta entamborada de 2,00 x 2,50m,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</si>
  <si>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12.40</t>
  </si>
  <si>
    <t>Puerta corrediza entamborada, de caras lisas de 2,00 x 2,50m, fabricada en lámina galvanizada calibre 18 con bastidores para el ala en pts de 30x30x3mm. Riel, guias y rodamientos metalicos. Acabado en wash primer + pintura anticorrosiva + esmalte semibrillante color blanco. Chapa pico de loro o similar y tiradera vertical doble en H.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</si>
  <si>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12.41</t>
  </si>
  <si>
    <t>Puerta de 1 ala de 2,45 x 3,75m, pivotante con cierre de puerta superior de sistema liviano en aluminio extruido con bastidor en tubería, en vidrio sanblasting laminado templado 4mm+4mm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t>
  </si>
  <si>
    <t>12.42</t>
  </si>
  <si>
    <t>Puerta de 1 ala de 1,50 x 3,75m, pivotante con cierre de puerta superior de sistema liviano en aluminio extruido con bastidor en tubería, en vidrio sanblasting laminado templado 4mm+4mm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t>
  </si>
  <si>
    <t>12.43</t>
  </si>
  <si>
    <t>Puerta entamborada de 4,22 x 3,00m,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</si>
  <si>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12.44</t>
  </si>
  <si>
    <t>Puerta de 1 ala de 4,35 x 3,00m, pivotante con cierre de puerta superior de sistema liviano en aluminio extruido con bastidor en tubería, en vidrio sanblasting laminado templado 4mm+4mm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t>
  </si>
  <si>
    <t>12.45</t>
  </si>
  <si>
    <t>Puerta entamborada de 3,05 x 3,00m,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</si>
  <si>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12.46</t>
  </si>
  <si>
    <t>Puerta entamborada de 6,37 x 3,00m,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</si>
  <si>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12.47</t>
  </si>
  <si>
    <t>Puerta entamborada de 1,20 x 3,00m,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</si>
  <si>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12.48</t>
  </si>
  <si>
    <t xml:space="preserve">Cortina enrrollable, en lámina metálica perforada, incluye tapa rollos de acero galvanizado cal 24, tubo negro con resortes externos en acero 1070, placas de soporte en acero de 5mm, guías metálicas en lámina galvanizada cal 14 de 50 x 30mm, soporte inferior de uno o dos ángulos galvanizados de 2" x 1/8", pasador portacandados en platina de 1" x 1/4" galvanizado. Contiene los porta candados, 2 candados blindados de sguridad tipo Black&amp;Decker, yale o calidad equivalente, acabado para los elementos metálicos con color negro. Verificar medidas en obra, color negro mate, sistema de apertura y cierre manual. </t>
  </si>
  <si>
    <t>12.49</t>
  </si>
  <si>
    <t>Ventana de apertura tipo guillotina de sistema liviano en aluminio extruido con cristal templado 6mm + 6mm traslúcido. Acabado en pintura electrostática líquida de color negro ral 9005.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</si>
  <si>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12.50</t>
  </si>
  <si>
    <t>Ventana fija de sistema liviano en aluminio extruido, con cristal laminado templado 6mm+ 6mm traslúcido. Acabado en pintura electrostática líquida de color negro ral 9005. Incluye suministro y transporte de todos los materiales, transportes internos, acoples, empaques, chazos, tornillos, sellado (interior y exterior) con silicona transparente antihongos y todos los elementos necesarios para su correcta fabricación, instalación y funcionamiento</t>
  </si>
  <si>
    <t>12.51</t>
  </si>
  <si>
    <t xml:space="preserve">Vidrio templado 6mm de 2,70mx76,4m para zona de auditorios y administración. </t>
  </si>
  <si>
    <t>12.52</t>
  </si>
  <si>
    <t>Suministro, transporte y colocación de mesón en acero inoxidable AISI 304 calibre 18 tipo Socoda o equivalente, de dimensiones variables. Incluye pozuelo, salpicadero, bordes redondeados, sifón, canastilla, grifería cuello de ganso, abastos con llave metálica, parales (pieamigos en platina de 2" x 3/16" asegurados a la pared mediante 2 pernos de expansión de 3/8" x 4" c/u) de soporte donde sea necesario y todos los demás elementos necesarios para su correcta instalación y funcionamiento.</t>
  </si>
  <si>
    <t>12.53</t>
  </si>
  <si>
    <t>Suministro, transporte e instalación de división en paral, orinal de 0.46 x 0.96 m. En acero inoxidable AISI 304, calibre 20 acabado satinado, para divisiones de baños, paneles entamborados con un espesor de 30 mm., calidad Socoda o equivalente. Incluye zócalo en acero inoxidable, estructura interna de los paneles en tubería cuadrada galvanizada de 25 mm., e=0.9 mm., bisagras pivotantes con apertura de 110º, elementos de anclaje a 90º y pasadores en acero inoxidable, tornillo de ensamble antivandálico tipo One Way y todos los elementos necesarios para su correcta instalación y funcionamiento. Según diseño. Ver detalle de baños.</t>
  </si>
  <si>
    <t>12.54</t>
  </si>
  <si>
    <t>Suministro, transporte e instalación de tabique Liso de 1.2-1.4 x 1.60 m. En acero inoxidable AISI 304, calibre 20 acabado satinado, para divisiones de baños, paneles entamborados con un espesor de 30 mm., calidad Socoda o equivalente. Incluye zócalo en acero inoxidable, estructura interna de los paneles en tubería cuadrada galvanizada de 25 mm., con un espesor de 0.9 mm., bisagras pivotantes con apertura de 110º, elementos de anclaje a 90º y pasadores en acero inoxidable, tornillo de ensamble antivandálico tipo One Way y todos los elementos necesarios para su correcta instalación y funcionamiento. Según diseño.</t>
  </si>
  <si>
    <t>12.55</t>
  </si>
  <si>
    <t>Suministro, transporte e instalación de puerta de 0.50-0.60 x 1.60 m, en acero inoxidable AISI 304, calibre 20 acabado satinado, paneles entamborados con un espesor de 30 mm., calidad Socoda o su equivalente. Incluye icopor en su interior, zocalo en acero inoxidable, estructura interna de los paneles en tubería cuadrada de 25 mm. en lámina galvanizada con un espesor de 0.9mm., bisagras pivotantes en acero inoxidable, con apertura de 110º, elementos de anclaje a 90º y pasadores  en acero inoxidable, tornillo de ensamble antivandálico tipo One Way y todos los elementos necesarios para su correcta instalación y funcionamiento. Para baños públicos.</t>
  </si>
  <si>
    <t>12.56</t>
  </si>
  <si>
    <t>Suministro, transporte e instalación de paral central o extremo de 0.155-0.204 m. x 1.80 m. En acero inoxidable AISI 304, calibre 20 acabado satinado, para divisiones de baños, paneles entamborados con un espesor de 30 mm., calidad Socoda o equivalente. Incluye zócalo en acero inoxidable, estructura interna de los paneles en tubería cuadrada galvanizada de 25 mm., con un espesor de 0.9 mm., bisagras pivotantes con apertura de 110º, elementos de anclaje a 90º y pasadores en acero inoxidable, tornillo de ensamble antivandálico tipo One Way y todos los elementos necesarios para su correcta instalación y funcionamiento. Según diseño.</t>
  </si>
  <si>
    <t>12.57</t>
  </si>
  <si>
    <t>Suminsitro, transporte e instalación de lámina en acero perforada cal 1mm y hueco de 3mm. Incluye todos los elementos necesarios para su correcta construcción y funcionamiento.</t>
  </si>
  <si>
    <t>12.58</t>
  </si>
  <si>
    <t>Instalación de pasamanos en muro, en tubería negra liviana de 2". Incluye suministro y transporte de los materiales, platina soldada de 30 cm que se coloca cada 2.0 m y anclado con pernos expansivos al muro, pintura anticorrosivo, pintura de poliuretano; incluye todos los elementos necesarios para su correcta construcción y funcionamiento.</t>
  </si>
  <si>
    <t>12.59</t>
  </si>
  <si>
    <t>Suministro, transporte y colocación de basurera compuesta por dos partes: Un recipiente para basura formado por un cilindro en lámina de acero inoxidable 304 cal. 18 punzonada, acabado satinado, platina refuerzo en acero inoxidable ca. 14; y un fondo en acero inoxidable 304 cal. 18 fabricado por embutición, ensamblados por medio de soldadura TIG; Y un poste en lámina HR cal. 12 con platinas de e=1/2". Con sistema de giro en acero inoxidable 304 Ø=1", y sistema de cierre en acero inoxidable cal. 16 en Acero Inoxidable. Incluye excavación, cargue transporte y botada del material que resulte de la excavación en botaderos oficiales o donde indique la interventoría, dado en concreto de 21 Mpa. de 0,40 x 0,40 x 0,40 m., y todo los demás elementos necesarios para su correcta instalación y funcionamiento.</t>
  </si>
  <si>
    <t>12.60</t>
  </si>
  <si>
    <t>Suministro, transporte y colocación de dispensador de papel higiénico ref AC-DP400A tipo Acuaval o equivalente en acero inoxidable 304 con llave. Incluye todos los elementos necesarios para su correcta instalación.</t>
  </si>
  <si>
    <t>12.61</t>
  </si>
  <si>
    <t>Suministro, transporte y colocación de dispensador de jabón spray, referencia C 70016 tipo Grival o su equivalente. Incluye todos los elementos necesarios para su correcta instalación y funcionamiento.</t>
  </si>
  <si>
    <t>CAPITULO 13 - INSTALACIONES HIDROSANITARIAS</t>
  </si>
  <si>
    <t>13.1</t>
  </si>
  <si>
    <t xml:space="preserve">RED SUMINISTRO AGUA POTABLE </t>
  </si>
  <si>
    <t>13.1.1</t>
  </si>
  <si>
    <t>Suministro, transporte e instalación de válvula compuerta marca RW 1/2" o equivalente. Se entregará debidamente instalada sin presencia de fugas ni fisuras, sometida al sistema ya presurizado. Incluye todos los elementos requeridos para su correcta instalación y funcionamiento. Sanitario</t>
  </si>
  <si>
    <t>13.1.2</t>
  </si>
  <si>
    <t>Suministro, transporte e instalación de válvula compuerta marca RW 1/2" o equivalente. Se entregará debidamente instalada sin presencia de fugas ni fisuras, sometida al sistema ya presurizado. Incluye todos los elementos requeridos para su correcta instalación y funcionamiento. Lavamanos</t>
  </si>
  <si>
    <t>13.1.3</t>
  </si>
  <si>
    <t>Suministro, transporte e instalación de válvula compuerta marca RW 1/2" o equivalente. Se entregará debidamente instalada sin presencia de fugas ni fisuras, sometida al sistema ya presurizado. Incluye todos los elementos requeridos para su correcta instalación y funcionamiento. Llave de jardin</t>
  </si>
  <si>
    <t>13.1.4</t>
  </si>
  <si>
    <t>Suministro, transporte e instalación de válvula compuerta marca RW 1/2" o equivalente. Se entregará debidamente instalada sin presencia de fugas ni fisuras, sometida al sistema ya presurizado. Incluye todos los elementos requeridos para su correcta instalación y funcionamiento. Lavaplatos</t>
  </si>
  <si>
    <t>13.1.5</t>
  </si>
  <si>
    <t>Suministro, transporte e instalación de válvula compuerta marca RW 3/4" o equivalente. Se entregará debidamente instalada sin presencia de fugas ni fisuras, sometida al sistema ya presurizado. Incluye todos los elementos requeridos para su correcta instalación y funcionamiento. Orinal</t>
  </si>
  <si>
    <t>13.1.6</t>
  </si>
  <si>
    <t>Punto de agua fría (Reg de corte) 1/2"</t>
  </si>
  <si>
    <t>13.1.7</t>
  </si>
  <si>
    <t>Punto de agua fría (Reg de corte) 3/4"</t>
  </si>
  <si>
    <t>13.1.8</t>
  </si>
  <si>
    <t>Punto de agua fría (Reg de corte) 1"</t>
  </si>
  <si>
    <t>13.1.9</t>
  </si>
  <si>
    <t>Punto de agua fría (Reg de corte) 1 1/4"</t>
  </si>
  <si>
    <t>13.1.10</t>
  </si>
  <si>
    <t>Punto de agua fría (Reg de corte) 1 1/2"</t>
  </si>
  <si>
    <t>13.1.11</t>
  </si>
  <si>
    <t>Suministro e instalación tuberías PVC Ø3/4" RDE 21 (incluye accesorios)</t>
  </si>
  <si>
    <t>13.1.12</t>
  </si>
  <si>
    <t>Suministro e instalación tuberías PVC Ø1" RDE 21 (incluye accesorios)</t>
  </si>
  <si>
    <t>13.1.13</t>
  </si>
  <si>
    <t>Suministro e instalación tuberías PVC Ø1 1/4" RDE 21 (incluye accesorios)</t>
  </si>
  <si>
    <t>13.1.14</t>
  </si>
  <si>
    <t>Suministro e instalación tuberías PVC Ø1 1/2" RDE 21 (incluye accesorios)</t>
  </si>
  <si>
    <t>13.1.15</t>
  </si>
  <si>
    <t>Suministro e instalación tuberías PVC Ø2" RDE 21 (incluye accesorios)</t>
  </si>
  <si>
    <t>13.1.16</t>
  </si>
  <si>
    <t>Suministro e instalación de soporte de abrazadera para aseguramiento de tubería en losa 3/4"</t>
  </si>
  <si>
    <t>13.1.17</t>
  </si>
  <si>
    <t>Suministro e instalación valvula de flotador 2"</t>
  </si>
  <si>
    <t>13.1.18</t>
  </si>
  <si>
    <t>Suministro e instalación centro de macromedición 2"</t>
  </si>
  <si>
    <t>glo</t>
  </si>
  <si>
    <t>13.2</t>
  </si>
  <si>
    <t xml:space="preserve">AGUAS NEGRAS Y VENTILACIÓN </t>
  </si>
  <si>
    <t>13.2.1</t>
  </si>
  <si>
    <t xml:space="preserve">Punto de desagüe 2'' (Adaptador de limpieza). Suministro e instalación de salida sanitaria y todo lo requerido para su correcta instalación. </t>
  </si>
  <si>
    <t>13.2.2</t>
  </si>
  <si>
    <t xml:space="preserve">Punto de desagüe 4'' (Sanitario). Suministro e instalación de salida sanitaria y todo lo requerido para su correcta instalación. </t>
  </si>
  <si>
    <t>13.2.3</t>
  </si>
  <si>
    <t xml:space="preserve">Punto de desagüe 2"  (Lavamanos). Suministro e instalación de salida sanitaria y todo lo requerido para su correcta instalación.  </t>
  </si>
  <si>
    <t>13.2.4</t>
  </si>
  <si>
    <t xml:space="preserve">Punto de desagüe 3"  (Lavamanos). Suministro e instalación de salida sanitaria y todo lo requerido para su correcta instalación. </t>
  </si>
  <si>
    <t>13.2.5</t>
  </si>
  <si>
    <t xml:space="preserve">Punto de desagüe 2"  (Sifón de piso). Suministro e instalación de salida sanitaria y todo lo requerido para su correcta instalación. </t>
  </si>
  <si>
    <t>13.2.6</t>
  </si>
  <si>
    <t xml:space="preserve">Punto de desagüe 3"  (Sifón de piso). Suministro e instalación de salida sanitaria y todo lo requerido para su correcta instalación. </t>
  </si>
  <si>
    <t>13.2.7</t>
  </si>
  <si>
    <t xml:space="preserve">Punto de desagüe 3"  (Lavaplatos). Suministro e instalación de salida sanitaria y todo lo requerido para su correcta instalación. </t>
  </si>
  <si>
    <t>13.2.8</t>
  </si>
  <si>
    <t xml:space="preserve">Punto de desagüe 2"  (Orinal). Suministro e instalación de salida sanitaria y todo lo requerido para su correcta instalación. </t>
  </si>
  <si>
    <t>13.2.9</t>
  </si>
  <si>
    <t xml:space="preserve">Suministro e instalación de Tuberías aguas servidas Ø2". Incluye accesorios y todo lo necesario para su correcta instalación.  </t>
  </si>
  <si>
    <t>13.2.10</t>
  </si>
  <si>
    <t xml:space="preserve">Suministro e instalación Tuberías aguas servidas Ø3". Incluye accesorios y todo lo necesario para su correcta instalación.  </t>
  </si>
  <si>
    <t>13.2.11</t>
  </si>
  <si>
    <t xml:space="preserve">Suministro e instalación Tuberías aguas servidas Ø4". Incluye accesorios y todo lo necesario para su correcta instalación.  </t>
  </si>
  <si>
    <t>13.2.12</t>
  </si>
  <si>
    <t xml:space="preserve">Suministro e instalación Tuberías aguas servidas Ø6". Incluye accesorios y todo lo necesario para su correcta instalación.  </t>
  </si>
  <si>
    <t>13.2.13</t>
  </si>
  <si>
    <t xml:space="preserve">Suministro e instalación Bajante aguas servidas  Ø4". Incluye accesorios y todo lo necesario para su correcta instalación.  </t>
  </si>
  <si>
    <t>13.2.14</t>
  </si>
  <si>
    <t xml:space="preserve">Suministro e instalación Tubería  ventilación 2". Incluye accesorios y todo lo necesario para su correcta instalación.  </t>
  </si>
  <si>
    <t>13.2.15</t>
  </si>
  <si>
    <t xml:space="preserve">Suministro e instalación Tubería  ventilación 3". Incluye accesorios y todo lo necesario para su correcta instalación.  </t>
  </si>
  <si>
    <t>13.2.16</t>
  </si>
  <si>
    <t>Suministro, transporte e instalación de REJILLA METÁLICA DE PISO combinada Aluminio/bronce DE 4x3" para desagüe de 3". Incluye suministro y transporte de los materiales y todos los elementos necesarios para su correcta instalación.</t>
  </si>
  <si>
    <t>13.2.17</t>
  </si>
  <si>
    <t xml:space="preserve">Suministro, transporte e instalación de REJILLA METÁLICA DE PISO combinada Aluminio/bronce DE 3x2" para desagüe de 2". Incluye suministro y transporte de los materiales y todos los elementos necesarios para su correcta instalación. </t>
  </si>
  <si>
    <t>13.2.18</t>
  </si>
  <si>
    <t xml:space="preserve">Construcción de caja de inspección de 60x60 en concreto de 21MPa preparado en obra. Incluye suministro y transporte de insumos, acero de refuerzo, impermeabilizante integral tipo sika o similar, herraje, marco y tapa. Además de todos los accesorios o elementos necesarios para su correcta construcción. </t>
  </si>
  <si>
    <t>13.2.19</t>
  </si>
  <si>
    <t xml:space="preserve">Construcción de trampa de grasas en concreto de 21MPa preparado en obra. Incluye suministro y transporte de insumos, acero de refuerzo, impermeabilizante integral tipo sika o similar. Además de todos los accesorios o elementos necesarios para su correcta construcción. </t>
  </si>
  <si>
    <t>13.3</t>
  </si>
  <si>
    <t xml:space="preserve">EVACUACIÓN AGUAS LLUVIAS </t>
  </si>
  <si>
    <t>13.3.1</t>
  </si>
  <si>
    <t xml:space="preserve">Punto de desagüe aguas lluvias 4" (Tragante de Cúpula o sifón 4").  Incluye accesorios y todo lo necesario para su correcta instalación.  </t>
  </si>
  <si>
    <t>13.3.2</t>
  </si>
  <si>
    <t xml:space="preserve">Punto de desagüe aguas lluvias 6" (Tragante de Cúpula o sifón 6").  Incluye accesorios y todo lo necesario para su correcta instalación.  </t>
  </si>
  <si>
    <t>13.3.3</t>
  </si>
  <si>
    <t xml:space="preserve">Punto Bajantes Ø=4".  Incluye accesorios y todo lo necesario para su correcta instalación.  </t>
  </si>
  <si>
    <t>13.3.4</t>
  </si>
  <si>
    <t xml:space="preserve">Punto Bajantes Ø=6". Incluye accesorios y todo lo necesario para su correcta instalación.  </t>
  </si>
  <si>
    <t>13.3.5</t>
  </si>
  <si>
    <t xml:space="preserve">Punto Bajantes Ø=12". Incluye accesorios y todo lo necesario para su correcta instalación.  </t>
  </si>
  <si>
    <t>13.3.6</t>
  </si>
  <si>
    <t xml:space="preserve">Suministro e instalación Tuberías aguas lluvias Ø4". Incluye accesorios y todo lo necesario para su correcta instalación.  </t>
  </si>
  <si>
    <t>13.3.7</t>
  </si>
  <si>
    <t xml:space="preserve">Suministro e instalación Tuberías aguas lluvias Ø6". Incluye accesorios y todo lo necesario para su correcta instalación.  </t>
  </si>
  <si>
    <t>13.3.8</t>
  </si>
  <si>
    <t xml:space="preserve">Suministro e instalación Tuberías aguas lluvias Ø8". Incluye accesorios y todo lo necesario para su correcta instalación.  </t>
  </si>
  <si>
    <t>13.3.9</t>
  </si>
  <si>
    <t xml:space="preserve">Suministro e instalación Tuberías aguas lluvias Ø10". Incluye accesorios y todo lo necesario para su correcta instalación.  </t>
  </si>
  <si>
    <t>13.3.10</t>
  </si>
  <si>
    <t xml:space="preserve">Suministro e instalación Tuberías aguas lluvias Ø12". Incluye accesorios y todo lo necesario para su correcta instalación.  </t>
  </si>
  <si>
    <t>13.3.11</t>
  </si>
  <si>
    <t xml:space="preserve">Suministro e instalación de platina corrugada 3/4" para fijación de tubería de cualquier diametro en la losa. </t>
  </si>
  <si>
    <t>13.4</t>
  </si>
  <si>
    <t xml:space="preserve">APARATOS SANITARIOS </t>
  </si>
  <si>
    <t>13.4.1</t>
  </si>
  <si>
    <t xml:space="preserve">Suministro, transporte e instalación de lavaplatos en aluminio. Incluye grifería metálica, abasto metálico, sifón y demás elementos necesarios para su correcta instalación y funcionamiento </t>
  </si>
  <si>
    <t>13.4.2</t>
  </si>
  <si>
    <t>Suministro, transporte e instalación de lavamanos de sobreponer tipo marcella o similaro. Incluye grifería metálica, abasto metálico, sifón y demás elementos necesarios para su correcta instalación y funcionamiento</t>
  </si>
  <si>
    <t>13.4.3</t>
  </si>
  <si>
    <t xml:space="preserve">Suministro, transporte e instalación de sanitario integral línea económica color blanco tipo corona o similar, consumo de 6lt. Incluye el suministro y transporte del sanitario, abasto metálico, cemento blanco, silicona antihongos, tapón, brida de fijación, soldadura y demás elementos necesarios para su correcta instalación y funcionamiento </t>
  </si>
  <si>
    <t>13.4.4</t>
  </si>
  <si>
    <t>Suministro, transporte e instalación de orinal mediano tipo corona o similar, color blanco con grifería de push antivandálica. Incluye grifería, abasto metálico y todos los elementos necesarios para su correcta instalación y funcionamiento.</t>
  </si>
  <si>
    <t>13.4.5</t>
  </si>
  <si>
    <t>Suministro, transporte e instalación de llave de jardín. Incluye llave de bocamanguera de 1/2", cinta sellante teflón todos los elementos necesarios para su correcta instalación y funcionamiento.</t>
  </si>
  <si>
    <t>13.5</t>
  </si>
  <si>
    <t xml:space="preserve">SISTEMA DE BOMBEO </t>
  </si>
  <si>
    <t>13.5.1</t>
  </si>
  <si>
    <t xml:space="preserve">Suministro, transporte e instalación de Bomba sumergible de 3Hp MONOFASICA de 2" de descarga marca Geoflo o similar de acero inoxidable 220/440voltios 3600rpm;  H=21.50 m Q=2.30 l/s.  Incluye alarma bomba sumergible, arrancador termomagnético, flotador eléctrico, y los demás elementos necesarios para su correcta instalación y funcionamiento </t>
  </si>
  <si>
    <t>13.5.2</t>
  </si>
  <si>
    <t>Suministro, transporte e instalación de tanque hidroacumulador de 300L metálico. Incluye todos los elementos necesarios para su correcta instalación y funcionamiento . Para reuso de aguas lluvias</t>
  </si>
  <si>
    <t>13.5.3</t>
  </si>
  <si>
    <t>Suministro, transporte e instalación de sistema de bombeo para agua potable. Incluye todo lo necesario para su correcta instalación.</t>
  </si>
  <si>
    <t>13.5.4</t>
  </si>
  <si>
    <t xml:space="preserve">Construcción de CÁRCAMO en concreto de 21 Mpa., con tapa rejilla de 40x50cm., con un ANCHO DE 30 y un ALTO DE 40 cm. Incluye suministro, transporte y colocación del concreto, acero requerido y  todos los demás elementos requeridos para su correcta construcción. </t>
  </si>
  <si>
    <t>13.5.5</t>
  </si>
  <si>
    <t>Construcción de MURO EN CONCRETO de 21 Mpa PARA TANQUE, ESPESOR DE 0,20 - 0,30 m., adicionado con FIBRA Nikon y con impermeabilización integral tipo Plastocrete DM o equivalente calidad. Incluye suministro, transporte y colocación del concreto, formaleta completa en Súper T para acabado a la vista, vibrado, protección, curado y todos los demás elementos necesarios para su correcta construcción según diseño. El acero de refuerzo se pagará en su ítem respectivo.</t>
  </si>
  <si>
    <t>13.5.6</t>
  </si>
  <si>
    <t>Construcción de LOSA DE PISO DE TANQUE en concreto de 21 MPa. con un ESPESOR DE 0.20 m. Adicionado con FIBRA Nikon e impermeabilizante integral tipo Plastocrete Dm o equivalente calidad. Incluye suministro, transporte y colocación del concreto, formaleta, vibrado, protección, curado y todos los demás elementos necesarios para su correcta construcción. El entresuelo y el acero de refuerzo se pagarán en su respectivo ítem.</t>
  </si>
  <si>
    <t>13.5.7</t>
  </si>
  <si>
    <t>Construcción de LOSA SUPERIOR DE TANQUE en concreto de 21 MPa. con un ESPESOR DE 0.20m. Adicionado con FIBRA Nikon e impermeabilizante integral tipo Plastocrete Dm o equivalente calidad. Incluye suministro, transporte y colocación del concreto, suministro, transporte, armado y desarmado de la obra falsa necesaria, formaleta en Súper T, vibrado, protección, curado y todos los demás elementos necesarios para su correcta construcción según diseño. El acero de refuerzo se pagará en su respectivo ítem.</t>
  </si>
  <si>
    <t>13.5.8</t>
  </si>
  <si>
    <t>Colocación de CINTA PVC TIPO O-22 o equivalente, entre juntas de construcción de tanques. Incluye el suministro y transporte de la cinta y todo lo necesario para su correcta colocación y funcionamiento según especificaciones del proveedor.</t>
  </si>
  <si>
    <t>13.5.9</t>
  </si>
  <si>
    <t>Suministro, transporte e impermeabilización de tanque con membrana de PVC tipo Sikaplan 12 NTR o equivalente de espesor de 1,2mm. Incluye membrana a base de PVC plastificado y reforzado con armadura de poliéster para la impermeabilización de tanques de agua, debe de cumplir con las normas: UNE 104303, DIN 16938, ASTM 1003, DIN 53370, DIN 4062, ICONTEC 1500 para agua potable. Las uniones entre láminas deberán realizarse mediante soldadura termoplástica con aire caliente. Cuando se proceda a soldar 2 láminas, deberán disponerse de tal manera que el ancho del traslapo sea igual o mayor de 5 cm, por lo que la soldadura deberá tener en cualquier punto 4 cm como mínimo. Una vez que las superficies de las láminas que vayan a estar en contacto estén limpias y secas, se procederá a la unión (soldadura). Los traslapos, inmediatamente después de la soldadura, se presionan uniformemente con un rodillo para obtener así una unión homogénea. Incluye Sikaplan 12 NT o equivalente, Geotextil Sika PP 1800 o equivalente, perfil de fondo, perfil de borde, Sika Primer 215 o equivalente, Sikaflex Construction o equivalente, anclajes y todos los elementos necesarios para su correcta instalación y funcionamiento.</t>
  </si>
  <si>
    <t xml:space="preserve">CAPITULO 14 - RED ELÉCTRICA. VOZ Y DATOS </t>
  </si>
  <si>
    <t>14.1</t>
  </si>
  <si>
    <t>RED ELÉCTRICA EXTERIOR</t>
  </si>
  <si>
    <t>14.1.1</t>
  </si>
  <si>
    <t>Suministro, transporte e instalación de transformador trifásico, tipo aceite de 300 KVA, 13200/208/120V, en poste.</t>
  </si>
  <si>
    <t>14.1.2</t>
  </si>
  <si>
    <t>Suministro transporte e instalación de acometida en 3x(3N°250)+3x(1N°4/0) AWG-AL AA8000 THWN por tubos de 3∅4" PVC-DB d, para interconexión entre el transformador y el GABIENTE DE MEDIDA principal, incluye bornas terminales, cintas aislantes. No incluye tubería.</t>
  </si>
  <si>
    <t>14.1.3</t>
  </si>
  <si>
    <t>Suministro e instalacion de bajante galvanizado de 4"x6mts</t>
  </si>
  <si>
    <t>14.1.4</t>
  </si>
  <si>
    <t xml:space="preserve">Suministro, transporte e instalación de tubería de 3∅4" PVC-DB , incluye  entradas a caja PVC de 4" y todos los elementos necesarios para su correcta instalación y puesta en marcha. </t>
  </si>
  <si>
    <t>14.1.5</t>
  </si>
  <si>
    <t>Suministro, transporte e instalación de herraje para caja según norma RS3-003, con tapa según norma RS4-001.</t>
  </si>
  <si>
    <t>14.1.6</t>
  </si>
  <si>
    <t xml:space="preserve">Suministro, transporte e instalación de gabiente de medida semidirecta y gabiente ML para 24 circuitos principales , según diagrama unifilar, con todos los elementos necesarios de fijación y puesta en marcha para su correcto funcionamiento. Incluye todo el equipo electrico alli descrito. </t>
  </si>
  <si>
    <t>14.1.7</t>
  </si>
  <si>
    <t>Suministro, transporte e instalación de avisos en acrílico para marcacion de cables, cajas de energía, gabinetes eléctricos y puertas.</t>
  </si>
  <si>
    <t>sg</t>
  </si>
  <si>
    <t>14.1.8</t>
  </si>
  <si>
    <t>STI de aisladero trifásico según norma RA2-007 de EPM</t>
  </si>
  <si>
    <t>14.1.9</t>
  </si>
  <si>
    <t>STI de cable 3 No 1/0 Al-XLPE 133% con neutro concentrico 100% Cu  por ducto existente de 4" para acometida primaria desde punto de conexión hasta subestación 1 según diseño.</t>
  </si>
  <si>
    <t>14.1.10</t>
  </si>
  <si>
    <t xml:space="preserve">STI de conos primario premoldeados </t>
  </si>
  <si>
    <t>14.1.11</t>
  </si>
  <si>
    <t>STI de Celda de protección de transformador con seccionador de operación bajo carga en SF6, cuchilla de puesta a tierra y base porta fusible tipo HH, pilotos de señalización, contactos auxiliares, bobina de apertura y cierre, señalización de celda energizada, mando remoto manual, panel de alarma, sensor de presión del gas, dimensiones 180x50x100 cm. Incluye fusibles HH de 25 A y sócalo para entrada de acometida primaria.</t>
  </si>
  <si>
    <t>14.1.12</t>
  </si>
  <si>
    <t>Suministro, transporte e instalación de celda para alojar transformador de 300 KVA, fabricada en lamina cold Rolled cal 14 y 16, pintura electroestática, dimensiones 220x210x150 cm. Incluye sócalo metálico y puesta a tierra.</t>
  </si>
  <si>
    <t>14.1.13</t>
  </si>
  <si>
    <t>STI de malla de puesta a tierra para subestación en cable desnudo de Cu N°2/0, 170 m aproximadamente, incluye soldadura, varillas copper weld, tratamiento quimico y demás accesorios para su correcto funcionamiento, excavación y lleno con material de sitio</t>
  </si>
  <si>
    <t>14.1.14</t>
  </si>
  <si>
    <t xml:space="preserve">STI Puertas con chapa antipanico de 2,70 x 2,30 m, con sistema de ventilación y chapa antipanico, según plano aprobado </t>
  </si>
  <si>
    <t>14.1.15</t>
  </si>
  <si>
    <t xml:space="preserve">STI Puertas con chapa antipanico de 1,50 x 2,30 m, con sistema de ventilación y chapa antipanico, según plano aprobado </t>
  </si>
  <si>
    <t>14.1.16</t>
  </si>
  <si>
    <t>STI Ventana  de 1,00x0,50 m con sistema de ventilación según norma epm</t>
  </si>
  <si>
    <t>14.2</t>
  </si>
  <si>
    <t xml:space="preserve">RED VOZ Y DATOS EXTERIOR </t>
  </si>
  <si>
    <t>14.2.1</t>
  </si>
  <si>
    <t>Suministro, transporte e instalación de bajante de telecomunicaciones en tubería metalica galvanizada de 2", incluye capacete y todos los elementos necesarios para su instalación y correcto funcionamiento.</t>
  </si>
  <si>
    <t>14.2.2</t>
  </si>
  <si>
    <t>Suministro, transporte e instalación de herraje para caja telefónica doble tapa de 60x80 cm.</t>
  </si>
  <si>
    <t>14.2.3</t>
  </si>
  <si>
    <t xml:space="preserve">Suministro, transporte e instalación de tubería PVC tipo DB de 2∅2". Incluye soldadura PVC , curvas PVC de 2" ,entradas a caja PVC de 2'' y todos los elementos necesarios para su correcta instalación y puesta en marcha. </t>
  </si>
  <si>
    <t>14.2.4</t>
  </si>
  <si>
    <t>Suministro, transporte e instalación de caja televisión de 60x40X30 cm con fondo de madera, incluye todos los elementos necesarios para su correcta instalación y funcionamiento.</t>
  </si>
  <si>
    <t>14.3</t>
  </si>
  <si>
    <t xml:space="preserve">ALUMBRADO PÚBLICO </t>
  </si>
  <si>
    <t>14.3.1</t>
  </si>
  <si>
    <t>Suministro, transporte e instalación de Poste de concreto reforzado de 12m, de acuerdo a la norma RA7-035. Incluye todos los elementos necesarios para su correcta instalación.</t>
  </si>
  <si>
    <t>14.3.2</t>
  </si>
  <si>
    <t>Suministro e instalación de Acometida para luminarias de alumbrado público, en 2N°8+1N°10  AWG Cu THHN - THWN por Tubería de ø3"  PVC - DB. No incluye tubería.</t>
  </si>
  <si>
    <t>14.3.3</t>
  </si>
  <si>
    <t>Suministro, transporte e instalación de Tubería de ø2" PVC - DB en canalización subterránea por anden o zona verde. Incluye  pega PVC  y todo lo necesario para su correcta  instalación.</t>
  </si>
  <si>
    <t>14.3.4</t>
  </si>
  <si>
    <t>Suministro, transporte e instalación de herraje para caja según norma RS3-001 con tapa RS4-001, incluye marcación y todos los elementos para su correcta instalación.</t>
  </si>
  <si>
    <t>14.3.5</t>
  </si>
  <si>
    <t>Suministro, transporte e instalación de materiales para puesta a tierra de redes de distribución eléctrica, de acuerdo a la norma RA6-010.</t>
  </si>
  <si>
    <t>14.3.6</t>
  </si>
  <si>
    <t>Suministro, transporte e instalación de luminaria led de 120W, con fotocelda, tipo alumbrado público. Incluye todos los accesorios necesarios para su correcta instalación.</t>
  </si>
  <si>
    <t>14.3.7</t>
  </si>
  <si>
    <t>Suministro, transporte e instalación de Brazo metálico 1 1/2" angulo 52°/0°. Incluye todos los elementos necesarios para su correcta instalación.</t>
  </si>
  <si>
    <t>14.3.8</t>
  </si>
  <si>
    <t>Suministro, transporte e instalación de luminaria decorativa tipo exterior con módulos de LED de 50W tipo cenit sencilla con altura hasta de 4.0m para instalar en jardineras. Incluye: elementos de fijación y cable encauchetado 3x14AWG. No incluye base.</t>
  </si>
  <si>
    <t>14.4</t>
  </si>
  <si>
    <t>14.4.1</t>
  </si>
  <si>
    <t>Suministro, transporte e instalación de punta de captación tipo Franklin de H=2m, incluye todos los elementos necesarios para su correcta instalación y puesta en marcha.</t>
  </si>
  <si>
    <t>14.4.2</t>
  </si>
  <si>
    <t>Suministro, transporte e instalación de Tubo galvanizado de 1”x3m</t>
  </si>
  <si>
    <t>14.4.3</t>
  </si>
  <si>
    <t>Suministro, transporte e instalación de soporte metálico punta de captación, incluye todos los elementos necesarios para su correcta instalación y puesta en marcha.</t>
  </si>
  <si>
    <t>14.4.4</t>
  </si>
  <si>
    <t>Suministro, transporte e instalación de conector, incluye todos los elementos necesarios para su correcta instalación y puesta en marcha.</t>
  </si>
  <si>
    <t>14.4.5</t>
  </si>
  <si>
    <t>Suministro, transporte e instalación de cable Nº 1/0 AL- AWG, para anillo superior, intermedio y bajantes. Incluye todos los elementos necesarios para su correcta instalación y puesta en marcha.</t>
  </si>
  <si>
    <t>14.4.6</t>
  </si>
  <si>
    <t>Suministro, transporte e instalación de soporte Aislador anillo superior, incluye todos los elementos necesarios para su correcta instalación y puesta en marcha.</t>
  </si>
  <si>
    <t>14.4.7</t>
  </si>
  <si>
    <t>Suministro, transporte e instalación de Terminales 1/0, incluye todos los elementos necesarios para su correcta instalación y puesta en marcha.</t>
  </si>
  <si>
    <t>14.4.8</t>
  </si>
  <si>
    <t>Suministro, transporte e instalación de tubo PVC de 1” x 3 m para bajantes, incluye todos los elementos necesarios para su correcta instalación y puesta en marcha.</t>
  </si>
  <si>
    <t>14.4.9</t>
  </si>
  <si>
    <t>Suministro, transporte e instalación de electrodo de cobre 5/8” x 2.40m, incluye todos los elementos necesarios para su correcta instalación y puesta en marcha.</t>
  </si>
  <si>
    <t>14.4.10</t>
  </si>
  <si>
    <t>Suministro, transporte e instalación de conector bimetálico, incluye todos los elementos necesarios para su correcta instalación y puesta en marcha.</t>
  </si>
  <si>
    <t>14.4.11</t>
  </si>
  <si>
    <t>Suministro, transporte e instalación de soldadura exotérmica, incluye todos los elementos necesarios para su correcta instalación y puesta en marcha.</t>
  </si>
  <si>
    <t>14.4.12</t>
  </si>
  <si>
    <t>Suministro, transporte e instalación de caja de empalme y derivación 15x15x5, incluye todos los elementos necesarios para su correcta instalación y puesta en marcha.</t>
  </si>
  <si>
    <t>14.4.13</t>
  </si>
  <si>
    <t>Suministro, transporte e instalación de Caja de Inspección 30 x 30 cm, incluye todos los elementos necesarios para su correcta instalación y puesta en marcha.</t>
  </si>
  <si>
    <t>14.4.14</t>
  </si>
  <si>
    <t>Suministro, transporte e instalación de Cable Nº 1/0 Cu - AWG, incluye todos los elementos necesarios para su correcta instalación y puesta en marcha.</t>
  </si>
  <si>
    <t>14.5</t>
  </si>
  <si>
    <t xml:space="preserve">RED DE VOZ Y DATOS </t>
  </si>
  <si>
    <t>14.5.1</t>
  </si>
  <si>
    <t>Suministro, transporte e instalación de patch panel de 24 ptos cat 6A mini-com</t>
  </si>
  <si>
    <t>14.5.2</t>
  </si>
  <si>
    <t>Suministro e instalación de cajas de paso 20x20x15</t>
  </si>
  <si>
    <t>14.5.3</t>
  </si>
  <si>
    <t>Suministro, transporte e instalación de switch 24 ptos 10/1000mbps  Rackeable</t>
  </si>
  <si>
    <t>14.5.4</t>
  </si>
  <si>
    <t>Suministro, transporte e instalación de organizador horizontal de cables 40x40 para instalar en Rack. Incluye todos los elementos necesarios para su correcta instalación y funcionamiento.</t>
  </si>
  <si>
    <t>14.5.5</t>
  </si>
  <si>
    <t>Suministro, transporte e instalación de regleta S66 M1-25 pares AMP aprobada por E.E.PP.M para instalar en tablero de distribución telefónico. incluye fichos de puenteo, identificación y marcación de pares de  telecomunicaciones.</t>
  </si>
  <si>
    <t>14.5.6</t>
  </si>
  <si>
    <t>Suministro, transporte e instalación UPS online 3KVA monofasica con bypass doble conversor</t>
  </si>
  <si>
    <t>14.5.7</t>
  </si>
  <si>
    <t>Suministro, transporte e instalación de Rack ABATIBLE, cerrado de muro 70x55x44 cms, * Fabricados en acero laminado en frío, * Parales internos ajustables con tornilleria para montaje de equipos, * Puerta frontal con lámina perforada,  Cerradura chapa llave en puerta y en la cara lateral, * Ranuras laterales para ventilación, * Perforaciones para instalar extractores de aire, * Incluye toma doble LEVITON con cable y enchufe, * Tapa trasera abatible con perforaciones para fijar en pared y entrada de cables en la parte superior e inferior, * Acabado pintura electrostática en polvo, * Color: Negro, * Cumplen especificaciones según normas EIA 310D y IEC 297</t>
  </si>
  <si>
    <t>14.5.8</t>
  </si>
  <si>
    <t>Suministro, transporte e instalación de aditamentos para puesta a tierra Rack(Incluye herrajes y platinas y demas accesorios)</t>
  </si>
  <si>
    <t>14.5.9</t>
  </si>
  <si>
    <t>Suministro, transporte e instalación de wall mount Enclousure 3RU (gabinetes de zona, solo herraje)</t>
  </si>
  <si>
    <t>14.5.10</t>
  </si>
  <si>
    <t>Suministro, transporte e instalación de Pan Zone wall mount cabinete 12RU 63,5x60,4</t>
  </si>
  <si>
    <t>14.5.11</t>
  </si>
  <si>
    <t>Suministro, transporte e instalación de patch cord cable flexible 4 pares con conectores RJ-45 en ambos extremos, cat 6A de 100 cm; preensamblado en fábrica.</t>
  </si>
  <si>
    <t>14.5.12</t>
  </si>
  <si>
    <t>Suministro, transporte e instalación de Regleta 6 salidas con toma Naranja rackeable</t>
  </si>
  <si>
    <t>14.5.13</t>
  </si>
  <si>
    <t>Suministro, transporte e instalación de salidas para toma de datos en canaleta de superficie Dexson blanca 40x25 con adhesivo y división. (no incluye aparatos)</t>
  </si>
  <si>
    <t>14.5.14</t>
  </si>
  <si>
    <t>Suministro, transporte e instalación de salida doble de voz y datos RJ 45 cat 6A, aplicable a normas TIA 568A/TIA 568B, cumpla standares industriales y estén en el listado UL y además sean marca reconocida en el mercado. incluye el toma de voz y datos, caja 4x4 con tapa suplemento, faceplates, módulos, elementos asociados, marcación con placa en acrílico o térmica, ducto pvc, curvas, adaptadores terminal, pega pvc, obra civil y demás elementos necesarios para su correcta instalación.(Salida promedio 3 metros)</t>
  </si>
  <si>
    <t>14.5.15</t>
  </si>
  <si>
    <t xml:space="preserve">Suministro, transporte e instalación de cable utp cat 6A </t>
  </si>
  <si>
    <t>14.5.16</t>
  </si>
  <si>
    <t>Suministro, transporte e instalación de Access Point Ubiquitti AUP-AC-LR 867mbps</t>
  </si>
  <si>
    <t>14.6</t>
  </si>
  <si>
    <t xml:space="preserve">RED ELÉCTRICA INTERNA </t>
  </si>
  <si>
    <t>14.6.1</t>
  </si>
  <si>
    <t xml:space="preserve">BANDEJA PORTACABLES, CANALETA Y DUCTOS </t>
  </si>
  <si>
    <t>14.6.1.1</t>
  </si>
  <si>
    <t>Suministro, transporte e instalación de canaleta metálica con división de 20x8 centímetros, calibre 18 MSG. Incluye tapa clip y atornillada, troqueles para red de iluminacion, incluye anclaje, marcación, obra civil y demás elementos necesarios</t>
  </si>
  <si>
    <t>14.6.1.4</t>
  </si>
  <si>
    <t>Suministro, transporte e instalación de canaleta metálica con división de 10x8 centímetros, calibre 18 MSG. Incluye tapa clip y atornillada, troqueles para red de energía normal, red de energía regulada, red de voz y datos, anclaje, marcación, obra civil y demás elementos necesarios.</t>
  </si>
  <si>
    <t>14.6.1.5</t>
  </si>
  <si>
    <t>Suministro, transporte e instalación de canaleta metálica con división de 12x5 centímetros, calibre 18 MSG. Incluye tapa clip y atornillada, troqueles para red de energía normal, red de energía regulada, red de voz y datos, anclaje, marcación, obra civil y demás elementos necesarios.</t>
  </si>
  <si>
    <t>14.6.2</t>
  </si>
  <si>
    <t xml:space="preserve">CAJAS, TABLEROS DE CIRCUITOS, GABINETES Y RACKS </t>
  </si>
  <si>
    <t>14.6.2.1</t>
  </si>
  <si>
    <t>Suministro, transporte e instalación de caja metálica 20x8x5 cm de sobreponer en cold roled, pintura epóxica con tapa lisa y/o toma doble con polo a tierra para energía, con lámina calibre 20 USG con fondo metálico. Incluye accesorios para su correcta instalación.</t>
  </si>
  <si>
    <t>14.6.2.2</t>
  </si>
  <si>
    <t>Suministro, transporte e instalación de caja metálica 20x8x5 cm de sobreponer en cold roled, pintura epóxica con tapa lisa y/o toma doble con polo a tierra para energía regulada, con lámina calibre 20 USG con fondo metálico. Incluye accesorios para su correcta instalación.</t>
  </si>
  <si>
    <t>14.6.2.3</t>
  </si>
  <si>
    <t>Suministro, transporte e instalación de tablero de 36 circuitos trifásico 5H, 225 Amperios, 208/120 voltios, con espacio para totalizador, lámina cold rolled calibre 18, pintura en polvo de aplicación electrostática, tipo epoxipoliéster, barraje en cobre electrolítico 99% de pureza, barras de neutro y tierra, para interruptores tipo QUICK-LAG. Incluye puerta bisagrada, chapa con llave, tarjetero, obra civil, botada de escombros y demás accesorios necesarios para su correcta instalación. Certificación RETIE y UL 67.</t>
  </si>
  <si>
    <t>14.6.2.4</t>
  </si>
  <si>
    <t>Suministro, transporte e instalación de tablero de 30 circuitos trifásico 5H, 225 Amperios, 208/120 voltios, con espacio para totalizador, lámina cold rolled calibre 18, pintura en polvo de aplicación electrostática, tipo epoxipoliéster, barraje en cobre electrolítico 99% de pureza, barras de neutro y tierra, para interruptores tipo QUICK-LAG. Incluye puerta bisagrada, chapa con llave, tarjetero, obra civil, botada de escombros y demás accesorios necesarios para su correcta instalación. Certificación RETIE y UL 67.</t>
  </si>
  <si>
    <t>14.6.2.5</t>
  </si>
  <si>
    <t>Suministro, transporte e instalación de tablero de 24 circuitos trifásico 5H, 225 Amperios, 208/120 voltios, con espacio para totalizador, lámina cold rolled calibre 18, pintura en polvo de aplicación electrostática, tipo epoxipoliéster, barraje en cobre electrolítico 99% de pureza, barras de neutro y tierra, para interruptores tipo QUICK-LAG. Incluye puerta bisagrada, chapa con llave, tarjetero, obra civil, botada de escombros y demás accesorios necesarios para su correcta instalación. Certificación RETIE y UL 67.</t>
  </si>
  <si>
    <t>14.6.2.6</t>
  </si>
  <si>
    <t>Suministro, transporte e instalación de tablero de 12 circuitos trifásico 5H, 225 Amperios, 208/120 voltios, lámina cold rolled calibre 18, pintura en polvo de aplicación electrostática, tipo epoxipoliéster, barraje en cobre electrolítico 99% de pureza, barras de neutro y tierra, para interruptores tipo QUICK-LAG. Incluye puerta bisagrada, chapa con llave, tarjetero, obra civil, botada de escombros y demás accesorios necesarios para su correcta instalación. Certificación RETIE y UL 67.</t>
  </si>
  <si>
    <t>14.6.2.7</t>
  </si>
  <si>
    <t>Suministro, transporte e instalación de tablero de contador de energia, incluye caja y medidor, certificado con EPm y todos los elementos para su corrrecta instalacion</t>
  </si>
  <si>
    <t>14.6.3</t>
  </si>
  <si>
    <t xml:space="preserve">SALIDA DE ENERGÍA E ILUMINACIÓN </t>
  </si>
  <si>
    <t>14.6.3.1</t>
  </si>
  <si>
    <t>Suministro, transporte e instalación de salida de toma  (4m) expuesto, 30A, L5-30R, 2 polos y tierra, 127 V; incluye tubería expuesta EMT de 3/4", adaptadores, uniones, curvas,  pintura de identificación, cables 3Nº10 AWG HFFR, accesorios de sujeción, caja de paso o conexión de sobreponer, aparatos  certificados y en general todos los accesorios para su correcta instalación y funcionamiento.</t>
  </si>
  <si>
    <t>14.6.3.2</t>
  </si>
  <si>
    <t>Suministro, transporte e instalación de salida de toma doble con polo a tierra (4m) expuesto, 15A, 125 V Tipo LEV referencia 5320 ACP y según norma NEMA 5-15R o equivalente, expuesta en tubería EMT de 3/4". Incluye toma, ducto EMT 3/4",  conductores de cobre 12 AWG-CU-PE HF FR LC CT-80ºC, cajas metálicas galvanizadas 12*12*5 de sobreponer con tapa suplemento, conectores de conexión y/o empalme, grapa metálica galvanizada doble ala, marcación con pintura de acuerdo a la norma, y demás accesorios necesarios para su correcta instalación.</t>
  </si>
  <si>
    <t>14.6.3.3</t>
  </si>
  <si>
    <t>Suministro, transporte e instalación de salida de toma doble con polo a tierra (4m), empotrado, 15 A, .LEV ref 5320, 125 V y según la norma NEMA 5-15R, certificación RETIE y pruebas de conformidad UL. Incluye toma, la  tapa, cajas 4"x4" con tapa suplemento, ducto pvc de 3/4", conectores de conexión y empalme, adaptadores terminales, curvas, pega pvc, tornillos, conductores de cobre 12 AWG-CU-THHN/THWN-90ºC,  obra civil, y demás accesorios y elementos para su correcta instalación y funcionamiento.(Salida promedio de 4 m).</t>
  </si>
  <si>
    <t>14.6.3.4</t>
  </si>
  <si>
    <t>Suministro, transporte e instalación de salida de tomacorriente doble regulado (3m) expuesto en EMT 3/4" con polo a tierra, 15A, 125V, ref Lev 5262-0IG naranja, certificación RETIE y pruebas de conformidad U120V. Incluye  marcación, cables 3No10 AWG HFLS, cajas de paso o conexión 12X12 con tapa suplemento, aparato certificado y en general todos los accesorios para su correcta instalación y funcionamiento.</t>
  </si>
  <si>
    <t>14.6.3.5</t>
  </si>
  <si>
    <t>Suministro, transporte e instalación de salida de tomacorriente doble regulado (4m) expuesto, con polo a tierra,en EMT 1/2" 15A, 125V, ref Lev 5262-0IG naranja, certificación RETIE y pruebas de conformidad U120V. Incluye  marcación, cables 3No12 AWG HFLS, cajas de paso o conexión 12X12 con tapa suplemento, aparato certificado y en general todos los accesorios para su correcta instalación y funcionamiento.</t>
  </si>
  <si>
    <t>14.6.3.6</t>
  </si>
  <si>
    <t>Suministro, transporte e instalación de salida de tomacorriente doble  (4m) expuesto, con polo a tierra,en EMT 1/2" 15A, 125V, ref Lev 5262-0IG naranja, certificación RETIE y pruebas de conformidad U120V. Incluye  marcación, cables 3No12 AWG HFLS, cajas de paso o conexión 12X12 con tapa suplemento, aparato certificado y en general todos los accesorios para su correcta instalación y funcionamiento.</t>
  </si>
  <si>
    <t>14.6.3.7</t>
  </si>
  <si>
    <t>Suministro, transporte e instalación de salida de toma doble con polo a tierra GFCI (4m) empotrado -15 A - 125 V, norma NEMA 5 - 15R, con Led indicador de estado, que no dispare en falso en caso de ser expuesto a condiciones de radiofrecuencia, REF LEV 7599-W, con certificado de conformidad RETIE, reconocido por la S.I.C y certificación de Underwriters Laboratories Inc UL 1493, por ducto pvc empotrado. Incluye el tomacorriente con tapa, ducto pvc 3/4", cajas 4"x4" con tapa suplemento, conectores de empalme y conexión, curvas, adaptadores terminales, pega pvc, conductores de cobre 12 AWG-CU-PE HF FR LC CT-80ºC, tornillos, obra civil y demás accesorios y elementos para su correcta instalación y funcionamiento.</t>
  </si>
  <si>
    <t>14.6.3.8</t>
  </si>
  <si>
    <t>Suministro, transporte e instalación de salida de toma doble con polo a tierra GFCI (4m) empotrado -15 A - 125 V, norma NEMA 5 - 15R, con Led indicador de estado, que no dispare en falso en caso de ser expuesto a condiciones de radiofrecuencia, REF LEV 7599-W, con certificado de conformidad RETIE, reconocido por la S.I.C y certificación de Underwriters Laboratories Inc UL 1493, por ducto pvc empotrado. Incluye el tomacorriente con tapa, ducto pvc 3/4", cajas 4"x4" con tapa suplemento, conectores de empalme y conexión, curvas, adaptadores terminales, pega pvc, conductores de cobre 10 AWG-CU-PE HF FR LC CT-80ºC, tornillos, obra civil y demás accesorios y elementos para su correcta instalación y funcionamiento.</t>
  </si>
  <si>
    <t>14.6.3.9</t>
  </si>
  <si>
    <t>Suministro, transporte e instalación de salida de toma doble en piso (4m) empotrado -15 A - 125 V, norma NEMA 5 - 15R, con Led indicador de estado, que no dispare en falso en caso de ser expuesto a condiciones de radiofrecuencia, REF LEV 7599-W, con certificado de conformidad RETIE, reconocido por la S.I.C y certificación de Underwriters Laboratories Inc UL 1493, por ducto pvc empotrado. Incluye el tomacorriente con tapa, ducto pvc 3/4", cajas 4"x4" con tapa suplemento, conectores de empalme y conexión, curvas, adaptadores terminales, pega pvc, conductores de cobre 12 AWG-CU-PE HF FR LC CT-80ºC, tornillos, obra civil y demás accesorios y elementos para su correcta instalación y funcionamiento.</t>
  </si>
  <si>
    <t>14.6.3.10</t>
  </si>
  <si>
    <t>Suministro, transporte e instalación de salida de toma doble en piso (4m) empotrado -15 A - 125 V, norma NEMA 5 - 15R, con Led indicador de estado, que no dispare en falso en caso de ser expuesto a condiciones de radiofrecuencia, REF LEV 7599-W, con certificado de conformidad RETIE, reconocido por la S.I.C y certificación de Underwriters Laboratories Inc UL 1493, por ducto pvc empotrado. Incluye el tomacorriente con tapa, ducto SCH40 3/4", cajas 4"x4" con tapa suplemento, conectores de empalme y conexión, curvas, adaptadores terminales, pega pvc, conductores de cobre 12 AWG-CU-PE HF FR LC CT-80ºC, tornillos, obra civil y demás accesorios y elementos para su correcta instalación y funcionamiento.</t>
  </si>
  <si>
    <t>14.6.3.11</t>
  </si>
  <si>
    <t>Suministro, transporte e instalación de salida de alumbrado (3m) expuesta en tubería EMT de 3/4", con tomacorriente de polo a tierra, 15A, 120 V, Tipo Levinton,referencia 5320 ACP y según norma NEMA 5-15R o equivalente.  Incluye toma, ducto EMT, encintada, conductores de cobre 12 AWG-CU-THNN/THWN, cajas metálicas galvanizadas 12*12*5 de sobreponer con tapa suplemento, conectores de conexión y/o empalme, grapa metálica galvanizada doble ala, marcación con pinturata de acuerdo a la norma, obra civil y demás accesorios necesarios para su correcta instalación.</t>
  </si>
  <si>
    <t>14.6.3.12</t>
  </si>
  <si>
    <t>Suministro, transporte e instalación de salida de luminaria de emergencia (3m) expuesta en tubería EMT de 3/4", con tomacorriente de polo a tierra, 15A, 120 V, Tipo Levinton,referencia 5320 ACP y según norma NEMA 5-15R o equivalente.  Incluye toma, ducto EMT, encintada, conductores de cobre 12 AWG-CU-THNN/THWN, cajas metálicas galvanizadas 12*12*5 de sobreponer con tapa suplemento, conectores de conexión y/o empalme, grapa metálica galvanizada doble ala, marcación con pinturata de acuerdo a la norma, obra civil y demás accesorios necesarios para su correcta instalación.</t>
  </si>
  <si>
    <t>14.6.3.13</t>
  </si>
  <si>
    <t>Suministro, transporte e instalación de salida de luminaria de emergencia (3m) expuesta en tubería pvc de 3/4", con tomacorriente de polo a tierra, 15A, 120 V, Tipo Levinton,referencia 5320 ACP y según norma NEMA 5-15R o equivalente.  Incluye toma, ducto pvc, encintada, conductores de cobre 12 AWG-CU-THNN/THWN, cajas pvc 4x4  con tapa suplemento, soldadura, conectores de conexión y/o empalme, obra civil y demás accesorios necesarios para su correcta instalación.</t>
  </si>
  <si>
    <t>14.6.3.14</t>
  </si>
  <si>
    <t>Suministro, transporte e instalación de panel led aplique Slim 24w P23149 o similar que cumpla con los niveles de retilap ; incluye clavija y cable encauchetado 3x14AWG x 1,0m y demás accesorios para su correcta instalación.</t>
  </si>
  <si>
    <t>14.6.3.15</t>
  </si>
  <si>
    <t>Suministro, transporte e instalación de led tortuga 12w DL bulkhead p27479 o similar que cumpla con los niveles de retilap ; incluye clavija y cable encauchetado 3x14AWG x 1,0m y demás accesorios para su correcta instalación.</t>
  </si>
  <si>
    <t>14.6.3.16</t>
  </si>
  <si>
    <t>Suministro, transporte e instalación de panel led de 20w P27247 o similar que cumpla con los niveles de retilap; incluye clavija y cable encauchetado 3x14AWG x 1,0m y demás accesorios para su correcta instalación.</t>
  </si>
  <si>
    <t>14.6.3.17</t>
  </si>
  <si>
    <t>Suministro, transporte e instalación de panel led cuadrado de 40w P26993 o similar que cumpla con los niveles de retilap; incluye clavija y cable encauchetado 3x14AWG x 1,0m y demás accesorios para su correcta instalación.</t>
  </si>
  <si>
    <t>14.6.3.18</t>
  </si>
  <si>
    <t>Suministro, transporte e instalación de luminaria o lampara de aplique de 40w P27770 o similar que cumpla con los niveles de retilap; incluye clavija y cable encauchetado 3x14AWG x 1,0m y demás accesorios para su correcta instalación.</t>
  </si>
  <si>
    <t>14.6.3.19</t>
  </si>
  <si>
    <t>Suministro, transporte e instalación de lampara de emergencia R1 2X1,2W P27938 o similar que cumpla con los niveles de retilap; incluye clavija y cable encauchetado 3x14AWG x 1,0m y demás accesorios para su correcta instalación.</t>
  </si>
  <si>
    <t>14.6.3.20</t>
  </si>
  <si>
    <t>Suministro, transporte e instalación de led DECO BOLARDO 10W MV P24638 o similar que cumpla con los niveles de retilap; incluye clavija y cable encauchetado 3x14AWG x 1,0m y demás accesorios para su correcta instalación.</t>
  </si>
  <si>
    <t>14.6.3.21</t>
  </si>
  <si>
    <t>Suministro, transporte e instalación de salida de interruptor sencillo (3m), expuesta, en tubería EMT de 1/2", 15 A. TIPO Lévinton, referencia 1451, 10A, 125 V, según certificación RETIE y pruebas de conformidad UL. IIncluye interruptor, la  tapa, cajas 4"x4" con tapa suplemento, ducto EMT de 1/2", conectores de conexión y empalme, adaptadores terminales, curvas, chazos y tornillos, CABLES SINTOX 12 AWG CU  HF FR LS TC 750V 80°C , y demás accesorios y elementos para su correcta instalación y funcionamiento.</t>
  </si>
  <si>
    <t>14.6.3.22</t>
  </si>
  <si>
    <t>Suministro, transporte e instalación de salida de interruptor sencillo conmutable (3m), expuesta, en tubería EMT de 3/4", 15 A. TIPO Lévinton, referencia 1453, 10A, 125 V, según certificación RETIE y pruebas de conformidad UL. IIncluye interruptor, la  tapa, cajas 4"x4" con tapa suplemento, ducto EMT de 3/4", conectores de conexión y empalme, adaptadores terminales, curvas, chazos y tornillos, CABLES SINTOX 12 AWG CU  HF FR LS TC 750V 80°C , y demás accesorios y elementos para su correcta instalación y funcionamiento.</t>
  </si>
  <si>
    <t>14.6.3.23</t>
  </si>
  <si>
    <t>Suministro, transporte e instalación de salida de interruptor triple conmutable (3m), expuesta, en tubería EMT de 3/4", 15 A. TIPO Lévinton, referencia 1451, 10A, 125 V, según certificación RETIE y pruebas de conformidad UL. IIncluye interruptor, la  tapa, cajas 4"x4" con tapa suplemento, ducto EMT de 3/4", conectores de conexión y empalme, adaptadores terminales, curvas, chazos y tornillos, CABLES SINTOX 12 AWG CU  HF FR LS TC 750V 80°C , y demás accesorios y elementos para su correcta instalación y funcionamiento.</t>
  </si>
  <si>
    <t>14.6.3.24</t>
  </si>
  <si>
    <t>Suministro, transporte e instalación de salida de interruptor doble conmutable (3m), expuesta, en tubería EMT de 3/4", 15 A. TIPO Lévinton, referencia 1451, 10A, 125 V, según certificación RETIE y pruebas de conformidad UL. IIncluye interruptor, la  tapa, cajas 4"x4" con tapa suplemento, ducto EMT de 3/4", conectores de conexión y empalme, adaptadores terminales, curvas, chazos y tornillos, CABLES SINTOX 12 AWG CU  HF FR LS TC 750V 80°C , y demás accesorios y elementos para su correcta instalación y funcionamiento.</t>
  </si>
  <si>
    <t>14.6.3.25</t>
  </si>
  <si>
    <t>Suministro, transporte e instalación de salida de interruptor doble  (3m), expuesta, en tubería EMT de 3/4", 15 A. TIPO Lévinton, referencia 1451, 10A, 125 V, según certificación RETIE y pruebas de conformidad UL. IIncluye interruptor, la  tapa, cajas 4"x4" con tapa suplemento, ducto EMT de 3/4", conectores de conexión y empalme, adaptadores terminales, curvas, chazos y tornillos, CABLES SINTOX 12 AWG CU  HF FR LS TC 750V 80°C , y demás accesorios y elementos para su correcta instalación y funcionamiento.</t>
  </si>
  <si>
    <t>14.6.3.26</t>
  </si>
  <si>
    <t>Suministro, transporte e instalación de conmutador llave selectora By Pass para conmutación energía Normal-Regulada para tomas, de 30A.</t>
  </si>
  <si>
    <t>14.6.4</t>
  </si>
  <si>
    <t xml:space="preserve">PROTECCIÓN ELÉCTRICAS </t>
  </si>
  <si>
    <t>14.6.4.1</t>
  </si>
  <si>
    <t>Suministro, transporte e instalación de interruptor automático monopolar enchufable (Breaker) de 15 - 50 Amp, tipo SWD, ICC=10 KA,120/240V no reparable, sellado y contramarcado. Certificación RETIE, UL, SA.</t>
  </si>
  <si>
    <t>14.6.4.2</t>
  </si>
  <si>
    <t>Suministro, transporte e instalación de interruptor automático bipolar enchufable (Breaker) de 15 - 50 Amp, tipo SWD, ICC=10 KA,120/240V no reparable, sellado y contramarcado. Certificación RETIE, UL, SA.</t>
  </si>
  <si>
    <t>14.6.4.3</t>
  </si>
  <si>
    <t>Suministro, transporte e instalación de interruptor automático tripolar enchufable (Breaker) de 15 - 50 Amp, tipo SWD, ICC=10 KA,120/240V no reparable, sellado y contramarcado. Certificación RETIE, UL, SA.</t>
  </si>
  <si>
    <t>14.6.4.4</t>
  </si>
  <si>
    <t>Suministro, transporte e instalación de interruptor automático tripolar  industrial(Breaker) no regulable tipo EZC100N, ICC=25 KA a 240Voltios, no reparable, sellado y contramarcado de 15A -  80A. Incluye accesorios de conexión.</t>
  </si>
  <si>
    <t>14.6.5</t>
  </si>
  <si>
    <t xml:space="preserve">ACOMETIDAS DE ENERGÍA </t>
  </si>
  <si>
    <t>14.6.5.1</t>
  </si>
  <si>
    <t>Suministro, transporte e instalación de acometida trifásica en cables 3No1/0(F) + 1No1/0(T) + 1No6(T) AWG- cobre THHN/THWN-90ºC. Incluye conectores, encintada y demás accesorios para su correcta instalación y funcionamiento según RETIE.</t>
  </si>
  <si>
    <t>14.6.5.2</t>
  </si>
  <si>
    <t>Suministro, transporte e instalación de acometida trifásica en cables 3No2(F) + 1No2(T) + 1No6(T) AWG- cobre THHN/THWN-90ºC. Incluye conectores, encintada y demás accesorios para su correcta instalación y funcionamiento según RETIE.</t>
  </si>
  <si>
    <t>14.6.5.3</t>
  </si>
  <si>
    <t>Suministro, transporte e instalación de acometida trifásica en cables 3No4(F) + 1No4(T) + 1No10(T) AWG- cobre THHN/THWN-90ºC. Incluye conectores, encintada y demás accesorios para su correcta instalación y funcionamiento según RETIE.</t>
  </si>
  <si>
    <t>14.6.5.4</t>
  </si>
  <si>
    <t>Suministro, transporte e instalación de acometida trifásica en cables 3No8(F) + 1No8(T) + 1No10(T) AWG- cobre THHN/THWN-90ºC. Incluye conectores, encintada y demás accesorios para su correcta instalación y funcionamiento según RETIE.</t>
  </si>
  <si>
    <t>14.6.6</t>
  </si>
  <si>
    <t xml:space="preserve">ACOMETIDAS Y ALIMENTADORES </t>
  </si>
  <si>
    <t>14.6.6.1</t>
  </si>
  <si>
    <t xml:space="preserve">Suministro e instalación de cable encauchetado 3No12  AWG-CU-THW por canaleta, Incluye empalme, correas de amarre y demás accesorios necesarios para su correcta instalación. </t>
  </si>
  <si>
    <t>14.6.6.2</t>
  </si>
  <si>
    <t xml:space="preserve">Suministro e instalación de cable encauchetado 3No10  AWG-CU-THW por canaleta, Incluye empalme, correas de amarre y demás accesorios necesarios para su correcta instalación. </t>
  </si>
  <si>
    <t>14.6.6.3</t>
  </si>
  <si>
    <t>Suministro, transporte e instalación de  alimentador en 3No12 AWG Cable de AWG-CUTHHN/THWN-90ºC -2  600V TC.</t>
  </si>
  <si>
    <t>14.6.6.4</t>
  </si>
  <si>
    <t>Suministro, transporte e instalación de  alimentador en 3No10 AWG Cable de AWG-CUTHHN/THWN-90ºC -2  600V TC.</t>
  </si>
  <si>
    <t>14.6.6.5</t>
  </si>
  <si>
    <t>Suministro, transporte e instalación de tubería metálica EMT  diámetro 3/4". Incluye adaptadores, uniones, curvas, grapas  doble ala  pintura de identificación, resanes en mortero 1:4 y demás accesorios necesarios para su correcta instalación.</t>
  </si>
  <si>
    <t>14.6.6.6</t>
  </si>
  <si>
    <t>Suministro e instalación de tubería EMT diámetro 1/2". Incluye adaptadores, uniones, curvas, accesorios de sujeción, pintura de identificación, resanes en mortero 1:4 y demás accesorios necesarios para su correcta instalación.</t>
  </si>
  <si>
    <t>14.6.6.7</t>
  </si>
  <si>
    <t>Suministro, transporte e instalación de tablero de 4 circuitos monofásico con espacio para totalizador tipo NTQ-412-TSQ 5H, 225 Amperios, 240/120 voltios, lámina de lámina cold rolled calibre 18, pintura en polvo de aplicación electrostática, tipo epoxi poliéster, barraje en cobre electrolítico 99% de pureza, barras de neutro y tierra, para interruptores tipo QUICK-LAG. Incluye puerta bisagrada, chapa con llave, tarjetero, obra civil, botada de escombros y demás accesorios necesarios para su correcta  instalación. Certificación RETIE y UL 67.</t>
  </si>
  <si>
    <t>14.6.6.8</t>
  </si>
  <si>
    <t>Rack sistema cableado estructurado</t>
  </si>
  <si>
    <t>14.6.6.9</t>
  </si>
  <si>
    <t>Suministro e instalaciónde Rack net verse (600mm x 1187mm x1070mm) para MCD</t>
  </si>
  <si>
    <t>14.6.7</t>
  </si>
  <si>
    <t>Certificacion y legalizacion</t>
  </si>
  <si>
    <t>14.6.7.1</t>
  </si>
  <si>
    <t xml:space="preserve">Certificacion RETIE </t>
  </si>
  <si>
    <t>14.6.7.2</t>
  </si>
  <si>
    <t>Certificacion RETILAP</t>
  </si>
  <si>
    <t>14.6.7.3</t>
  </si>
  <si>
    <t>Legalización ante el operador de Red</t>
  </si>
  <si>
    <t xml:space="preserve">CAPITULO 15 - RED CONTRA INCENDIOS </t>
  </si>
  <si>
    <t>15.1</t>
  </si>
  <si>
    <t>Suministro, transporte e instalación de TUBERÍA GALVANIZADA DE 1 1/2" TIPO PESADA PARA RED DE INCENDIO. Incluye suministro y transporte de los materiales, la válvulas, accesorios, materiales varios y todos  los demás elementos necesario para su correcta instalación, según especificaciones técnicas NFPA.</t>
  </si>
  <si>
    <t>15.2</t>
  </si>
  <si>
    <t>Suministro, transporte e instalación de TUBERÍA (Acero Galvanizado) Sch 40, diámetro 2", incluye todos los accesorios en acero galvanizado de diámetro 2" que se requieran para su correcta instalación. Estos deberán estar correctamente roscados y tornillados usando teflón, sin presentar fugas, fisuras o cualquier otra clase de anomalía. Incluye además las perforaciones (canchas) de paredes o pisos que lo requieran incluyendo cargue, transporte y botada de escombros en botaderos oficiales o donde indique la interventoría. Está se instalará para la red contra incendios que se encuentre expuesta.</t>
  </si>
  <si>
    <t>15.3</t>
  </si>
  <si>
    <t>Suministro, transporte e instalación de TUBERÍA (Acero Galvanizado) Sch 40, diámetro 2 1/2", incluye todos los accesorios en acero galvanizado de diámetro 2 1/2" que se requieran para su correcta instalación. Estos deberán estar correctamente roscados y tornillados usando teflón, sin presentar fugas, fisuras o cualquier otra clase de anomalía. Incluye además las perforaciones (canchas) de paredes o pisos que lo requieran incluyendo cargue, transporte y botada de escombros en botaderos oficiales o donde indique la interventoría. Está se instalará para la red contra incendios que se encuentre expuesta.</t>
  </si>
  <si>
    <t>15.4</t>
  </si>
  <si>
    <t>Suministro, transporte e instalación de GABINETE PARA RED CONTRA INCENDIO DE 0,77x0,77x0,22 con canastilla para soporte de manquera de incendio. Incluye válvula 1 1/2" diámetro 38mm, hacha pico 4 1/2 lb con cabo de madera, extintor multipropósito, llave Spaner boca fija de 1 1/2" diámetro 38mm, manguera de 1 1/2" diámetro 38mm L=30mn tapa en vidrio esmerilado y todo lo necesario para su correcta instalación y funcionamiento.</t>
  </si>
  <si>
    <t>15.5</t>
  </si>
  <si>
    <t>Suministro, transporte e instalación de TUBERÍA (Acero Galvanizado) Sch 40, diámetro 1 1/4", incluye todos los accesorios en acero galvanizado de diámetro 1 1/4" que se requieran para su correcta instalación. Estos deberán estar correctamente roscados y tornillados usando teflón, sin presentar fugas, fisuras o cualquier otra clase de anomalía. Incluye además las perforaciones (canchas) de paredes o pisos que lo requieran incluyendo cargue, transporte y botada de escombros en botaderos oficiales o donde indique la interventoría. Está se instalará para la red contra incendios que se encuentre expuesta.</t>
  </si>
  <si>
    <t>15.6</t>
  </si>
  <si>
    <t>Suministro, transporte e instalación de SIAMESA EN BRONCE DE DIÁMETRO DE 4". Incluye todos los elementos necesarios para su correcta instalación y funcionamiento.</t>
  </si>
  <si>
    <t>15.7</t>
  </si>
  <si>
    <t>Suministro, transporte e instalación de VÁLVULA COMPUERTA marca RW 2 1/2" o equivalente. Se entregará debidamente instalada sin presencia de fugas ni fisuras, sometida al sistema ya presurizado.</t>
  </si>
  <si>
    <t>15.8</t>
  </si>
  <si>
    <t>Suministro, transporte e instalación de TUBERÍA (Acero Galvanizado) Sch 40, diámetro 3", incluye todos los accesorios en acero galvanizado de diámetro 3" que se requieran para su correcta instalación. Estos deberán estar correctamente roscados y tornillados usando teflón, sin presentar fugas, fisuras o cualquier otra clase de anomalía. Incluye además las perforaciones (canchas) de paredes o pisos que lo requieran incluyendo cargue, transporte y botada de escombros en botaderos oficiales o donde indique la interventoría. Está se instalará para la red contra incendios que se encuentre expuesta.</t>
  </si>
  <si>
    <t>15.9</t>
  </si>
  <si>
    <t>Bomba DIESEL horizontal carcaza bipartida 400 GPM a 155PSI</t>
  </si>
  <si>
    <t>15.10</t>
  </si>
  <si>
    <t>Bomba jockey electrica 5 GPM a 165 PSI</t>
  </si>
  <si>
    <t>15.11</t>
  </si>
  <si>
    <t>Suministro, transporte e instalación de Válvula de Control OS&amp;Y, 4" incluye "Tamper suiche" deberá ser una válvula indicadora aprobada por U.L o F.M (O.S.&amp;Y.). Debe instalarse luego de la válvula principal de control, un switch de flujo aprobado por UL o FM Incluye todos los elementos requeridos para su correcta instalación y funcionamiento.</t>
  </si>
  <si>
    <t>15.12</t>
  </si>
  <si>
    <t>Suministro, transporte e instalación de Válvula de prueba de acuerdo a NFPA 13 del sistema de regaderas ser una válvula aprobada por U.L o F.M. Debe instalarse con un orificio de descarga de 1/2" o 3/4" (dependerá del orificio del rociador) equivalente a la descarga de un rociador (al abrir la válvula de prueba la alarma de flujo debe activarse). Incluye todos los elementos requeridos para su correcta instalación y funcionamiento.</t>
  </si>
  <si>
    <t>15.13</t>
  </si>
  <si>
    <t>Suministro, transporte e instalación de Válvula desaireadora automática de 1/2" de diámetro. Deberá ser una válvula aprobada por U.L o F.M. Incluye todos los elementos requeridos para su correcta instalación y funcionamiento.</t>
  </si>
  <si>
    <t>15.14</t>
  </si>
  <si>
    <t>Suministro, transporte e instalación de tubería ASTM A53 con costura sch 40 diámetro 1",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t>
  </si>
  <si>
    <t>15.15</t>
  </si>
  <si>
    <t>Suministro, transporte e instalación de tubería ASTM A53 con costura sch 40 diámetro 1 1/4",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t>
  </si>
  <si>
    <t>15.16</t>
  </si>
  <si>
    <t>Suministro, transporte e instalación de tubería ASTM A53 con costura sch 40 diámetro 1 1/2",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t>
  </si>
  <si>
    <t>15.17</t>
  </si>
  <si>
    <t>Suministro, transporte e instalación de tubería ASTM A53 con costura sch 40 diámetro 2",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t>
  </si>
  <si>
    <t>15.18</t>
  </si>
  <si>
    <t>Suministro, transporte e instalación de tubería ASTM A53 con costura sch 40 diámetro 2 1/2",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t>
  </si>
  <si>
    <t>15.19</t>
  </si>
  <si>
    <t>Suministro, transporte e instalación de tubería ASTM A53 con costura sch 40 diámetro 1/2",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t>
  </si>
  <si>
    <t>15.20</t>
  </si>
  <si>
    <t>Suministro, transporte e instalación de tubería ASTM A53 con costura sch 40 diámetro 4",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t>
  </si>
  <si>
    <t>15.21</t>
  </si>
  <si>
    <t>Suministro, transporte e instalación de tubería 4" DE HIERRO DÚCTIL CENTRIFUGADA EN CEMENTO O CPVC esta última bajo la norma AWWWC900 o AWWAC906 listada para sistemas contra incendio de diámetro 4", se debe apretar y bloquear toda la tubería subterránea, donde sea requerido, de acuerdo al requerimiento de NFPA 24  anclándola en los puntos de cambio de dirección, usando solamente bloques de diseño aprobado.  Incluye todos los accesorios codos, tees, niples de transición de HIERRO DÚCTIL a la tubería de acero al carbono ASTM A53, deberán ser en hierro dúctil y podrán ser unidos con flanches. Todos los accesorios y tuberías deberán estar correctamente instalados, sin presentar fugas, fisuras o cualquier otra clase de anomalía. Incluye además los soportes de la tubería sobre concreto anclajes, incluye la pintura anticorrosiva y esmaltada para señalización.</t>
  </si>
  <si>
    <t>15.22</t>
  </si>
  <si>
    <t>Suministro, transporte e instalación de tubería 6" DE HIERRO DÚCTIL CENTRIFUGADA EN CEMENTO O CPVC esta última bajo la norma AWWWC900 o AWWAC906 listada para sistemas contra incendio de diámetro 6", se debe apretar y bloquear toda la tubería subterránea, donde sea requerido, de acuerdo al requerimiento de NFPA 24 anclándola en los puntos de cambio de dirección, usando solamente bloques de diseño aprobado. Incluye todos los accesorios codos, tees, niples de transición de HIERRO DÚCTIL a la tubería de acero al carbono ASTM A53, deberán ser en hierro dúctil y podrán ser unidos con flanches. Todos los accesorios y tuberías deberán estar correctamente instalados, sin presentar fugas, fisuras o cualquier otra clase de anomalía. Incluye además los soportes de la tubería sobre concreto anclajes, incluye la pintura anticorrosiva y esmaltada para señalización.</t>
  </si>
  <si>
    <t>15.23</t>
  </si>
  <si>
    <t>Suministro, transporte e instalación de TUBERÍA PVC-PRESIÓN, con un DIÁMETRO DE 4" RDE 21, 200 PSI. Incluye todos los accesorios en PVC de diámetro 4" incluyendo todos los accesorios reducidos que se requieran para su instalación. Estos deberán estar correctamente pegados usando limpiador, soldadura y teflón apropiados, sin presentar fugas, fisuras o cualquier otra clase de anomalía. Incluye además las perforaciones (canchas) de paredes o pisos que lo requieran incluyendo cargue, transporte y botada de escombros en botaderos oficiales o donde indique la interventoría.</t>
  </si>
  <si>
    <t>15.24</t>
  </si>
  <si>
    <t>Suministro, transporte e instalación de Weld outlet 2½"x1/4" Incluye todos los elementos requeridos para su correcta instalación y funcionamiento.</t>
  </si>
  <si>
    <t>15.25</t>
  </si>
  <si>
    <t>Suministro, transporte e instalación de Weld outlet 4x½". Incluye  todos los elementos requeridos para su correcta instalación y funcionamiento.</t>
  </si>
  <si>
    <t>15.26</t>
  </si>
  <si>
    <t>Suministro, transporte e instalación de Weld outlet 4"x1/4". Incluye todos los elementos requeridos para su correcta instalación y funcionamiento.</t>
  </si>
  <si>
    <t>15.27</t>
  </si>
  <si>
    <t>Suministro, transporte e instalación de Weld outlet 11/4. Incluye todos los elementos requeridos para su correcta instalación y funcionamiento.</t>
  </si>
  <si>
    <t>15.28</t>
  </si>
  <si>
    <t>Suministro, transporte e instalación de Rociador concealed QR K 5,6 pendent. Deben ser aprobados por UL FM deben ser distribuidos de acuerdo a los planos. Incluye todos los elementos requeridos para su correcta instalación y funcionamiento.</t>
  </si>
  <si>
    <t>15.30</t>
  </si>
  <si>
    <t>Suministro, transporte e instalación de Detector de flujo tipo paleta aprobada por U.L o F.M. Debe detectar, como mínimo, el flujo de agua equivalente a un rociador con orificio de 1/2 pulgada o de 3/4" dependiendo del diámetro de las regaderas. Este flujo debe resultar en una alarma auditiva en el edificio dentro de los siguientes 5 minutos luego que este flujo se inicia. Incluye todos los elementos requeridos para su correcta instalación y funcionamiento.</t>
  </si>
  <si>
    <t xml:space="preserve">CAPITULO 16 - RED DE GAS </t>
  </si>
  <si>
    <t>16.1</t>
  </si>
  <si>
    <t>Tubería, para instalación común de gas, enterrada, formada por tubo de acero negro, con soldadura longitudinal por resistencia eléctrica, de 1" DN 25 mm de diámetro y 3,2 mm de espesor. El precio no incluye la excavación ni el relleno principal.</t>
  </si>
  <si>
    <t>16.2</t>
  </si>
  <si>
    <t>Tubería, para instalación común de gas, enterrada, formada por tubo de polietileno de alta densidad, de 32 mm de diámetro exterior. El precio no incluye la excavación ni el relleno principal.</t>
  </si>
  <si>
    <t>16.3</t>
  </si>
  <si>
    <t>Suministro, transporte e instalación de gabinete metálico de 0,60x0,60x0,22 para gas. Incluye suministro y transporte de los materiales y todo lo necesario para su correcta instalación y funcionamiento.No incluye el medidor</t>
  </si>
  <si>
    <t>16.4</t>
  </si>
  <si>
    <t>Suministro, transporte e instalación de referenciación de mojones de concreto para cambios de dirección y cada 10 metros de recorrido de la tubería de gas de polietileno. Incluye transporte del material, señalización gravada en el concreto con contenido según guía de EE.PP.MM. para gas natural y todos los elementos necesarios para su correcta instalación.</t>
  </si>
  <si>
    <t>16.5</t>
  </si>
  <si>
    <t>Referenciación tubería red externa. Incluye transporte del material, placa metálica con especificaciones y contenido según guía de EE.PP.MM. para gas natural y todos los elementos necesarios para su correcta instalación.</t>
  </si>
  <si>
    <t>16.6</t>
  </si>
  <si>
    <t>Suministro, transporte e instalación de unión reducida de 32 x 25 mm en polietileno. Incluye suministro y transporte de los materiales, termofusión del accesorio y todos los elementos necesarios para su correcta instalación y funcionamiento.</t>
  </si>
  <si>
    <t>16.7</t>
  </si>
  <si>
    <t>Suministro, transporte e instalación de tapón de 25mm en polietileno. Incluye suministro y transporte de los materiales, termofusión del accesorio y todos los elementos necesarios para su correcta instalación y funcionamiento.</t>
  </si>
  <si>
    <t>16.8</t>
  </si>
  <si>
    <t>Suministro, transporte e instalación de elevador 20mm en polietileno tipo Gricol o equivalente. (transición de polietileno a acero) de material de bronce con aleación de aluminio. Incluye suministro y transporte de los materiales y todos los elementos necesarios para su correcta instalación y funcionamiento.</t>
  </si>
  <si>
    <t>16.9</t>
  </si>
  <si>
    <t>Suministro, transporte e instalación de tee de 25 mm en polietileno. Incluye suministro y transporte de los materiales, termofusión del accesorio y todos los elementos necesarios para su correcta instalación y funcionamiento.</t>
  </si>
  <si>
    <t xml:space="preserve">CAPITULO 17 - SISTEMA DE EXTRACCIÓN </t>
  </si>
  <si>
    <t>17.1</t>
  </si>
  <si>
    <t>Suministro, transporte e instalación de CAMPANA ACERO INOXIDABLE 1.5mx0,9mx0,45m. Tipo 430, incluido todo lo necesario para su correcta instalación.</t>
  </si>
  <si>
    <t>17.2</t>
  </si>
  <si>
    <t>Suministro, transporte e instalación de EXTRACTOR AXIAL SIEMENS DE 14" 110 Voltios, incluido todo lo necesario para su correcta instalación.</t>
  </si>
  <si>
    <t>17.3</t>
  </si>
  <si>
    <t>Suministro, transporte e instalación de SOPORTE CAMPANA, incluido todo lo necesario para su correcta instalación.</t>
  </si>
  <si>
    <t>17.4</t>
  </si>
  <si>
    <t>Suministro, transporte e instalación de DUCTO EN LAMINA GALVANIZADA CAL 22 de 0.30m x 0.30m, incluye todo lo necesario para su correcta instalación.</t>
  </si>
  <si>
    <t>17.5</t>
  </si>
  <si>
    <t>Suministro e instalación estufa de empotrar Sésamo Inox 60 cm triple llama Hierro fundido gas natural Haceb</t>
  </si>
  <si>
    <t>CAPITULO 18 - SEÑALETICA</t>
  </si>
  <si>
    <t>18.1</t>
  </si>
  <si>
    <t xml:space="preserve">suministro e instalación, aviso de ruta de evacuación fotoluminiscente. fotoluminiscencia probada de mínimo 4 horas. </t>
  </si>
  <si>
    <t>18.2</t>
  </si>
  <si>
    <t>18.3</t>
  </si>
  <si>
    <t xml:space="preserve">suministro e instalación, aviso de ruta de evacuación fotoluminiscente (indicación de piso de descarga). fotoluminiscencia probada de mínimo 4 horas. </t>
  </si>
  <si>
    <t>18.4</t>
  </si>
  <si>
    <t xml:space="preserve">suministro e instalación, aviso de ruta de evacuación fotoluminiscente (indicación del número de piso y piso de descarga). fotoluminiscencia probada de mínimo 4 horas. se deberá colocar en la placa el número correspondiente al piso </t>
  </si>
  <si>
    <t>18.5</t>
  </si>
  <si>
    <t>suministro e instalación, aviso de punto de encuentro (pictograma blanco sobre fondo verde).</t>
  </si>
  <si>
    <t>18.6</t>
  </si>
  <si>
    <t>suministro e instalación, señalización de salida de evacuación de emergencia con iluminación permanente y botono de prueba, conectada a una fuente de energía confiable y una de respaldo (batería níquel cadmio). voltaje de entrada 110-130 vac 60hz, colores: verde, tiempo de recarga: 12 horas, indicador de carga: si, autonomía es de 90 minutos.</t>
  </si>
  <si>
    <t>18.7</t>
  </si>
  <si>
    <t xml:space="preserve">suministro e instalación, aviso de estación manual de alarma. fotoluminiscencia probada de mínimo 4 horas. </t>
  </si>
  <si>
    <t>18.8</t>
  </si>
  <si>
    <t xml:space="preserve">suministro e instalación, aviso de toma fija para bomberos clase i. fotoluminiscencia probada de mínimo 4 horas. </t>
  </si>
  <si>
    <t>18.9</t>
  </si>
  <si>
    <t>suministro e instalación, luz de emergencia de pared luz halógena de 5w, 6v: carcasa termoplástico inyectado, con alta resistencia al impacto, dos cabezas cuadradas, y ajustables, entrada dual de voltaje (120/230 vac, 60 hz), batería sellada de calcio plomo, 4.2 amp, tiempo mínimo de operación en emergencia 1.5 horas, botón de prueba, led indicador de carga y tiempo máximo de recarga 48 horas.) esta luz deberá ser calculada por el ingeniero eléctrico para determinar la cantidad y la respectiva iluminación requerida por la nsr-10.</t>
  </si>
  <si>
    <t>CAPITULO 19 - OTROS</t>
  </si>
  <si>
    <t>19.1</t>
  </si>
  <si>
    <t>Ascensor con maquina compacta de alto desempeño, sistema pulse, puerta automatica con sistema de bloqueo electromecánico, puerta telescópica, acabado en aero inoxidable. Tipo Gearless (Sin Reductor) de magneto Permanente, debido a que no requiere de engranajes no hay consumo de lubricantes. Máquina de alta eficiencia con mínima generación de ruidos eléctricos y mecánicos. Cinta plana, recubierta con capa de poliuretano flexible que envuelve los cables de acero logrando ser más livianos y dos veces más durables que los cables convencionales. Microprocesador con sistema de Voltaje y frecuencia variables VVVF.</t>
  </si>
  <si>
    <t>19.2</t>
  </si>
  <si>
    <t>Equipo de elevación de carga con sistema electromecánico para manejo de cargas verticales con capacidad de 1000kg. Elevación útil 7 m de altura, con dimensión de cabina de 1,8x2,1x2,0 m. Con estructura metálica, sistema de control mediante lógica programada y estaciones de mando en cada piso. Cerramiento de seguridad exterior autoportante. Rampa de acceso en ambos niveles.</t>
  </si>
  <si>
    <t>OBRAS EXTRAS</t>
  </si>
  <si>
    <t>COSTO TOTAL CON AU</t>
  </si>
  <si>
    <t>SUBTOTAL CAPITULO OBRA CONTRACTUAL + OBRA EXTRA</t>
  </si>
  <si>
    <t>DESCUENTOS</t>
  </si>
  <si>
    <t>PLAN DE MANEJO AMBIENTAL (PMA)</t>
  </si>
  <si>
    <t>ITEM</t>
  </si>
  <si>
    <t>DESCRIPCIÓN</t>
  </si>
  <si>
    <t>PROGRAMA / PROYECTO GESTIÓN AMBIENTAL</t>
  </si>
  <si>
    <t>CUMPLIMIENTO DE REQUISITOS LEGALES</t>
  </si>
  <si>
    <t xml:space="preserve">TRAMITE DE PERMISO DE OCUPACIÓN DE CAUCE </t>
  </si>
  <si>
    <t>UN</t>
  </si>
  <si>
    <t xml:space="preserve">MANEJO Y DISPOSICION FINAL DE RESIDUOS SOLIDOS CONVENCIONALES Y ESPECIALES  </t>
  </si>
  <si>
    <t>JUEGO DE TRES RECIPIENTES O CANECAS DE 55 GALONES INCLUYE IVA</t>
  </si>
  <si>
    <t>JUEGO DE TRES CANECAS O RECIPIENTES DE 5 GALONES (PARA CAMPAMENTO Y FRENTE DE OBRA) INCLUYE IVA</t>
  </si>
  <si>
    <t>BOLSAS POLIETILENO ALTA DENSIDAD (PAQUETE 100 UNIDADES DE  100 X 100). INCLUYE IVA</t>
  </si>
  <si>
    <t>BOLSAS POLIETILENO ALTA DENSIDAD (PAQUETE 100 UNIDADES DE  24X24) INCLUYE IVA</t>
  </si>
  <si>
    <t xml:space="preserve">DISPOSICIÓN DE RESIDUOS PELIGROSOS Y ESPECIALES CON EMPRESAS CERTIFICADAS </t>
  </si>
  <si>
    <t>MES</t>
  </si>
  <si>
    <t xml:space="preserve">SEÑALIZACIÓN FRENTES DE OBRASY SITIOS TEMPORALES (DEMARCACIÓN DE ÁREAS DE TRABAJO Y CENTROS DE ACOPIO) </t>
  </si>
  <si>
    <t>TELA VERDE ZARÁN DE H=2,50 Y ESTACONES REDONDOS A CADA 1,50 M</t>
  </si>
  <si>
    <t>M</t>
  </si>
  <si>
    <t>BALIZAS CON BANDAS REFLECTIVAS. (INCLUYE IVA)</t>
  </si>
  <si>
    <t>CINTA SEÑALIZACIÓN CALIBRE 4, 12 CM DE ALTO, COLOR NARANJA - BLANCO O AMARILLO- NEGRO, DE 500 M. (INCLUYE IVA)</t>
  </si>
  <si>
    <t>ROLLO</t>
  </si>
  <si>
    <t xml:space="preserve">PROYECTO DE MANEJO INTEGRAL DE MATERIALES DE CONSTRUCCION Y MANEJO DE FUENTES DE EMISIONES ATMOSFÉRICAS </t>
  </si>
  <si>
    <t>HUMECTACIÓN DE VÍA/ÁREAS DE TRABAJO PARA CONTROL DE MATERIAL PARTICULADO (INCLUYE IVA)</t>
  </si>
  <si>
    <t>DÍA</t>
  </si>
  <si>
    <t xml:space="preserve">TELERAS 1,35M X 0,90 M </t>
  </si>
  <si>
    <t>LAVADERO DE LLANTAS</t>
  </si>
  <si>
    <t xml:space="preserve">PLÁSTICO NEGRO POLIETILENO DE GRUESO CALIBRE,  (150 M, CALIBRE 3.5 ANCHO DE 3 M). </t>
  </si>
  <si>
    <t>MANEJO DE RESIDUOS LÍQUIDOS DOMÉSTICOS E INDUSTRIALES</t>
  </si>
  <si>
    <t xml:space="preserve">KIT DE EMERGENCIA PARA DERRAMES </t>
  </si>
  <si>
    <t>SUBTOTAL GESTIÓN AMBIENTAL</t>
  </si>
  <si>
    <t xml:space="preserve">PROGRAMA DE SEGURIDAD Y SALUD EN EL TRABAJO </t>
  </si>
  <si>
    <t>DOTACIÓN DE CAMPAMENTOS  /INSTALACIONES PROVISIONALES</t>
  </si>
  <si>
    <t>SEÑALES DE CAMPAMENTO - AVISOS EN POLIETILENO DE 30 X 50 CM    (INCLUYE IVA)</t>
  </si>
  <si>
    <t>CAMILLA EMERGENCIA POLIETILENO 185X45CM (INCLUYE IVA)</t>
  </si>
  <si>
    <t>EXTINTOR ABC 20 LB (INCLUYE IVA)</t>
  </si>
  <si>
    <t xml:space="preserve">BOTIQUÍN CRUZ ROJA DE PRIMEROS AUXILIOS REF. 115 EN LONA </t>
  </si>
  <si>
    <t>IMAGEN INSTITUCIONAL</t>
  </si>
  <si>
    <t>LONA PARA VEHÍCULO (VOLQUETA O CAMIÓN) DE 1,50 X 0,80 M, IMPRESIÓN INJEKT RESISTENTE A LA INTEMPERIE</t>
  </si>
  <si>
    <t xml:space="preserve">CARNÉ PERSONAL. </t>
  </si>
  <si>
    <t>SUBTOTAL GESTIÓN SEGURIDAD Y SALUD EN EL TRABAJO</t>
  </si>
  <si>
    <t>GESTIÓN SOCIAL</t>
  </si>
  <si>
    <t xml:space="preserve">INFORMACIÓN Y DIVULGACIÓN </t>
  </si>
  <si>
    <t xml:space="preserve">PRODUCTOS DE LITOGRAFIA: AFICHES, VOLANTES, PLEGABLES, FORMATOS.   </t>
  </si>
  <si>
    <t>BUZÓN PQRS EN ACRÍLICO SEGÚN DISEÑO SUMINISTRADO POR LA ENTIDAD (0,35M*0,45M)</t>
  </si>
  <si>
    <t xml:space="preserve">REUNIONES, TALLERES INFORMATIVOS Y DE SOCIALIZACIÓN CON LA COMUNIDAD AFECTADA POR EL PROYECTO. INICIO, AVANCE Y FIN DE OBRA. INCLUYE LOGÍSTICA Y REFRIGERIOS. </t>
  </si>
  <si>
    <t>SUBTOTAL GESTIÓN SOCIAL</t>
  </si>
  <si>
    <t>OTROS COMPONENTES AMBIENTALES</t>
  </si>
  <si>
    <t>1.1.1</t>
  </si>
  <si>
    <t>1.2.1</t>
  </si>
  <si>
    <t>1.2.2</t>
  </si>
  <si>
    <t>1.2.3</t>
  </si>
  <si>
    <t>1.2.4</t>
  </si>
  <si>
    <t>1.2.5</t>
  </si>
  <si>
    <t>VR.UNITARIO</t>
  </si>
  <si>
    <t>VR.TOTAL</t>
  </si>
  <si>
    <t>1.3.1</t>
  </si>
  <si>
    <t>1.3.2</t>
  </si>
  <si>
    <t>1.3.3</t>
  </si>
  <si>
    <t>1.4.1</t>
  </si>
  <si>
    <t>1.4.2</t>
  </si>
  <si>
    <t>1.4.3</t>
  </si>
  <si>
    <t>1.4.4</t>
  </si>
  <si>
    <t>1.5.1</t>
  </si>
  <si>
    <t>2.1.1</t>
  </si>
  <si>
    <t>2.1.2</t>
  </si>
  <si>
    <t>2.1.3</t>
  </si>
  <si>
    <t>2.1.4</t>
  </si>
  <si>
    <t>2.2.1</t>
  </si>
  <si>
    <t>2.2.2</t>
  </si>
  <si>
    <t>3.1.1</t>
  </si>
  <si>
    <t>3.1.2</t>
  </si>
  <si>
    <t>3.1.3</t>
  </si>
  <si>
    <t>1.3</t>
  </si>
  <si>
    <t>1.4</t>
  </si>
  <si>
    <t>1.5</t>
  </si>
  <si>
    <t>1. DISPOSITIVOS DE CONTROL</t>
  </si>
  <si>
    <t>BARRICADAS</t>
  </si>
  <si>
    <t>PALETAS DE PARE Y SIGA</t>
  </si>
  <si>
    <t>DELINEADORES TUBULARES (COLOMBINAS)</t>
  </si>
  <si>
    <t>CINTA PLASTICA PELIGRO NO PASE</t>
  </si>
  <si>
    <t>ML</t>
  </si>
  <si>
    <t>2. SEÑALIZACION</t>
  </si>
  <si>
    <t>SEÑALIZACION PRIMER NIVEL (PASAVIAS EN TELA)</t>
  </si>
  <si>
    <t>SEÑAL VERTICAL DE PRIMER Y SEGUNDO NIVEL</t>
  </si>
  <si>
    <t>SEÑALES MOVILES DE APROXIMACION</t>
  </si>
  <si>
    <t xml:space="preserve">3. EQUIPOS VARIOS </t>
  </si>
  <si>
    <t>CHALECOS REFLECTIVOS</t>
  </si>
  <si>
    <t>VOLANTES INFORMATIVOS</t>
  </si>
  <si>
    <t>PITOS PARA AUXILIARES DE TRANSITO</t>
  </si>
  <si>
    <t>PAPELERIA E INFORMES</t>
  </si>
  <si>
    <t>IMPRESORA EN OBRA (ALQUILER)</t>
  </si>
  <si>
    <t>4. PERSONAL</t>
  </si>
  <si>
    <t>AUXILIAR PARE-SIGA</t>
  </si>
  <si>
    <t>PLAN DE MANEJO DE TRÁNSITO (PMT)</t>
  </si>
  <si>
    <t xml:space="preserve">PLAN DE APLICACIÓN DEL PROTOCOLO DE SEGURIDAD EN LA OBRA </t>
  </si>
  <si>
    <t>Termómetro digital infrarrojo</t>
  </si>
  <si>
    <t>Un</t>
  </si>
  <si>
    <t>Bomba de espalda</t>
  </si>
  <si>
    <t>Alcohol antiséptico al 70%</t>
  </si>
  <si>
    <t>Lt</t>
  </si>
  <si>
    <t>Gel antibacterial</t>
  </si>
  <si>
    <t>Jabón líquido antibacterial</t>
  </si>
  <si>
    <t>Hipoclorito de uso doméstico</t>
  </si>
  <si>
    <t>Tapabocas reutilizable en tela</t>
  </si>
  <si>
    <t>Guantes de nitrilo</t>
  </si>
  <si>
    <t>Par</t>
  </si>
  <si>
    <t>Inspector Seguridad y Salud en el Trabajo (Si  no se cuenta con inspector o tecnólogo SST en AIU)</t>
  </si>
  <si>
    <t>Mes</t>
  </si>
  <si>
    <t>SUBTOTAL PAPSO</t>
  </si>
  <si>
    <t>SUBTOTAL PMT</t>
  </si>
  <si>
    <t>SUBTOTAL CAPITULO PMA+PMT+PAPSO</t>
  </si>
  <si>
    <t>VALOR ACTA</t>
  </si>
  <si>
    <t xml:space="preserve">IVA </t>
  </si>
  <si>
    <t>VALOR CON IVA</t>
  </si>
  <si>
    <t>AMORTIZACION ANTICIPO</t>
  </si>
  <si>
    <t>CONDICIONES INICIALES</t>
  </si>
  <si>
    <t>SUBTOTAL</t>
  </si>
  <si>
    <t>VALOR</t>
  </si>
  <si>
    <t>ACTIVIDADES ADICIONALES</t>
  </si>
  <si>
    <t>ACTIVIDADES QUE NO SE EJECUTAN</t>
  </si>
  <si>
    <t>CAMBIO DE OBRA</t>
  </si>
  <si>
    <t>CONDICIONES ACTUALIZADAS</t>
  </si>
  <si>
    <t>ACTIVIDADES ACTUALIZADAS</t>
  </si>
  <si>
    <t>OBRA EJECUTADA</t>
  </si>
  <si>
    <t>ACUMULADA</t>
  </si>
  <si>
    <t>SALDO</t>
  </si>
  <si>
    <t>CONTRATO:</t>
  </si>
  <si>
    <t>OBJETO:</t>
  </si>
  <si>
    <t>CONTRATISTA:</t>
  </si>
  <si>
    <t>REPRESENTANTE LEGAL:</t>
  </si>
  <si>
    <t>VALOR:</t>
  </si>
  <si>
    <t>ADICION Nº1</t>
  </si>
  <si>
    <t>ADICION Nº2</t>
  </si>
  <si>
    <t>ADICION Nº3</t>
  </si>
  <si>
    <t>ADICION Nº4</t>
  </si>
  <si>
    <t>VALOR TOTAL:</t>
  </si>
  <si>
    <t>SEBASTIAN HINESTROZA ARANGO</t>
  </si>
  <si>
    <t>MODERNIZACION DE LA PLAZA DE MERCADO DEL MUNICIPIO DE LA CEJA</t>
  </si>
  <si>
    <t>HR CONSTRUCTORA S.A.S NIT. 800,061,920-4</t>
  </si>
  <si>
    <t>PLAZO</t>
  </si>
  <si>
    <t>AMPLIACION Nº1</t>
  </si>
  <si>
    <t>AMPLIACION Nº2</t>
  </si>
  <si>
    <t>AMPLIACION Nº3</t>
  </si>
  <si>
    <t>AMPLIACION Nº4</t>
  </si>
  <si>
    <t>AMPLIACION Nº5</t>
  </si>
  <si>
    <t>PLAZO TOTAL</t>
  </si>
  <si>
    <t>AMPLIACION Nº6</t>
  </si>
  <si>
    <t>FECHA INICIO</t>
  </si>
  <si>
    <t>FECHA SUSPENSIÓN</t>
  </si>
  <si>
    <t>FECHA REANUDACIÓN</t>
  </si>
  <si>
    <t>FECHA TERMINACIÓN</t>
  </si>
  <si>
    <t>FECHA TERMINACIÓN ACTUALIZADA</t>
  </si>
  <si>
    <t>PERIODO DE EJECUCIÓN:</t>
  </si>
  <si>
    <t>FECHA:</t>
  </si>
  <si>
    <t>Página 1 de 1</t>
  </si>
  <si>
    <t>ACTA DE OBRA</t>
  </si>
  <si>
    <t>19.3</t>
  </si>
  <si>
    <t>Actividades relacionadas con la reubicación de comerciantes que laboran actualmente en la plaza de mercado durante la ejecución de la obra. Las condiciones para llevar a cabo esta actividad se realizarán en común acuerdo con el supervisor del contrato por parte de la EMDUCE y del Municipio de la Ceja y la interventoría de la obra.</t>
  </si>
  <si>
    <t xml:space="preserve">A.I.U. </t>
  </si>
  <si>
    <t>VALOR ANTICIPO</t>
  </si>
  <si>
    <t>ANTICIPO POR AMORTIZAR</t>
  </si>
  <si>
    <t>ACTIVIDAD</t>
  </si>
  <si>
    <t>UNID.</t>
  </si>
  <si>
    <t>SUELDO Y/O TARIFA MENSUAL PROPUESTO</t>
  </si>
  <si>
    <t>SUELDO Y/O TARIFA MENSUAL DEVENGADO</t>
  </si>
  <si>
    <t xml:space="preserve">VR. UNIT. </t>
  </si>
  <si>
    <t>1.0.0</t>
  </si>
  <si>
    <t>PRELIMINARES</t>
  </si>
  <si>
    <t>COMIENZO</t>
  </si>
  <si>
    <t>FIN PERIODO</t>
  </si>
  <si>
    <t>DESC.DIAS</t>
  </si>
  <si>
    <t>SUELDO Y/O TARIFA MENSUAL</t>
  </si>
  <si>
    <t>VLR A DESCONTAR</t>
  </si>
  <si>
    <t>A</t>
  </si>
  <si>
    <t>COSTOS DIRECTOS DE PERSONAL</t>
  </si>
  <si>
    <t>DIAS COTIZADOS</t>
  </si>
  <si>
    <t>Personal Profesional :</t>
  </si>
  <si>
    <t>Director/Residente</t>
  </si>
  <si>
    <t>Residente de OBRA</t>
  </si>
  <si>
    <t>Personal técnico</t>
  </si>
  <si>
    <t xml:space="preserve">TOTAL VALOR DESCUENTO  </t>
  </si>
  <si>
    <t>DIRECTOR CONTRATISTA</t>
  </si>
  <si>
    <t>DIRECTOR INTERVENTORIA</t>
  </si>
  <si>
    <t>% DEDICACION</t>
  </si>
  <si>
    <t>SUELDO Y/O TARIFA MENSUAL PROPUESTO SEGÚN % DEDICACION</t>
  </si>
  <si>
    <t>FACTOR MULTIPLICADOR PREST. SOCIALES</t>
  </si>
  <si>
    <t xml:space="preserve">ADMINISTRACION PRESENSENTADA </t>
  </si>
  <si>
    <t>IBC - DESCUENTO</t>
  </si>
  <si>
    <t>DESCRIPCION DEL CONTRATO</t>
  </si>
  <si>
    <t>ACTA DE AUTORIZACION, CAMBIO DE OBRA, O ACTIVIDAD</t>
  </si>
  <si>
    <t>Código F-CT-014</t>
  </si>
  <si>
    <t>Versión:02</t>
  </si>
  <si>
    <t>Fecha:</t>
  </si>
  <si>
    <t xml:space="preserve">ACTIVIDAD QUE SE EJECUTA  </t>
  </si>
  <si>
    <t>CANT.</t>
  </si>
  <si>
    <t>V/UNIT.</t>
  </si>
  <si>
    <t>V/TOTAL</t>
  </si>
  <si>
    <t>PROYECTO:</t>
  </si>
  <si>
    <t>PLAZO:</t>
  </si>
  <si>
    <t>LOCALIZACIÓN:</t>
  </si>
  <si>
    <t>2022.38 DEL 2022</t>
  </si>
  <si>
    <t>MUNICIPIO DE LA CEJA DEL TAMBO</t>
  </si>
  <si>
    <t>Página de 1</t>
  </si>
  <si>
    <t>A.I.U. 24%</t>
  </si>
  <si>
    <t xml:space="preserve">ACTIVIDAD QUE NO SE EJECUTA  </t>
  </si>
  <si>
    <t>OBRA QUE SE EJECUTA</t>
  </si>
  <si>
    <t>Las partes dejan constancia de lo siguiente:</t>
  </si>
  <si>
    <t>1. Se ha mantenido el objeto del contrato.</t>
  </si>
  <si>
    <t>2. Se conservan las condiciones técnicas para la ejecución del contrato.</t>
  </si>
  <si>
    <t>3. Se han respetado las ventajas económicas ya otorgadas al contratista.</t>
  </si>
  <si>
    <t>4. Se han guardado para ambas partes el equilibrio financiero.</t>
  </si>
  <si>
    <t>________________________________________________________</t>
  </si>
  <si>
    <t>_____________________________________________</t>
  </si>
  <si>
    <t>Director de Obra</t>
  </si>
  <si>
    <t>Claudia Celeny Londoño Escobar</t>
  </si>
  <si>
    <t>Director de Interventoría</t>
  </si>
  <si>
    <t>Ana María Marquez</t>
  </si>
  <si>
    <t xml:space="preserve">CONTRATANTE: </t>
  </si>
  <si>
    <t>EMPRESA DESARROLLO URBANO- EMDUCE</t>
  </si>
  <si>
    <t xml:space="preserve">NIT: </t>
  </si>
  <si>
    <t xml:space="preserve"> 901.105.143-5</t>
  </si>
  <si>
    <t xml:space="preserve">CONTRATISTA: </t>
  </si>
  <si>
    <r>
      <t xml:space="preserve"> </t>
    </r>
    <r>
      <rPr>
        <b/>
        <sz val="10"/>
        <color rgb="FF000000"/>
        <rFont val="Arial"/>
        <family val="2"/>
      </rPr>
      <t xml:space="preserve">NIT: </t>
    </r>
  </si>
  <si>
    <t xml:space="preserve"> 800.061.920-4</t>
  </si>
  <si>
    <t xml:space="preserve">CONTRATO: </t>
  </si>
  <si>
    <t>CONTRATO DE OBRA 2022.038</t>
  </si>
  <si>
    <t xml:space="preserve">OBJETO: </t>
  </si>
  <si>
    <t>MODERNIZACIÓN DE LA PLAZA DE MERCADO DEL MUNICIPIO DE LA CEJA DEL TAMBO</t>
  </si>
  <si>
    <t xml:space="preserve">PERIODO: </t>
  </si>
  <si>
    <t xml:space="preserve">VALOR FACTURA: </t>
  </si>
  <si>
    <t xml:space="preserve">OBSERVACIONES: </t>
  </si>
  <si>
    <t xml:space="preserve"> </t>
  </si>
  <si>
    <t>El director de obra hace constar que la información aquí presentada y el periodo mencionado están revisados y aprobados, por tal motivo se autoriza la generación de la facturación electrónica.</t>
  </si>
  <si>
    <t xml:space="preserve">DIRECTOR DE OBRA: </t>
  </si>
  <si>
    <t xml:space="preserve">Cargo </t>
  </si>
  <si>
    <t xml:space="preserve">Firma </t>
  </si>
  <si>
    <t>NOMBRE</t>
  </si>
  <si>
    <t xml:space="preserve">Código: 01 </t>
  </si>
  <si>
    <t xml:space="preserve">Versión: 01 </t>
  </si>
  <si>
    <t xml:space="preserve">Fecha: 21/07/2021 </t>
  </si>
  <si>
    <t xml:space="preserve">Página 1 </t>
  </si>
  <si>
    <t>TOTAL</t>
  </si>
  <si>
    <t>CLAUDIA CELENY LONDOÑO ESCOBAR</t>
  </si>
  <si>
    <t>Para constancia se expide el presente certificado</t>
  </si>
  <si>
    <t xml:space="preserve"> SOLICITUD DE FACTURACION ELECTRONICA </t>
  </si>
  <si>
    <t xml:space="preserve">Factura correspondiente a </t>
  </si>
  <si>
    <t xml:space="preserve">DOCUMENTOS </t>
  </si>
  <si>
    <t>Cumple</t>
  </si>
  <si>
    <t>SI</t>
  </si>
  <si>
    <t>NO</t>
  </si>
  <si>
    <t>N/A</t>
  </si>
  <si>
    <t xml:space="preserve">Informes de obra </t>
  </si>
  <si>
    <t>Acta de cantidades contractuales (Aprobada por la secretaría de planeación)</t>
  </si>
  <si>
    <t>Certificado de paz y salvo de pago a parafiscales y seguridades sociales</t>
  </si>
  <si>
    <t>Planilla de seguridad social ( De los meses de ejecución del contrato)</t>
  </si>
  <si>
    <t>Si el contrato es con persona natural se recuerda que se debe pagar sobre el 40% del valor del contrato, o enviar certificado expedido por el contador sobre el valor de la utilidad de obra, el valor mínimo para cotizar la base de seguridad social debe ser mínimo 1 SMMLV y como máximo 25 SMMLV (Al final de contrato todas las seguridades sociales deben sumar el 40% del valor del contrato)</t>
  </si>
  <si>
    <t>Para el tema del FIC (Fondo de industria de la construcción SENA) deberán aportar el comprobante del pago o en su defecto un certificado firmado por el representante legal donde se compromete a pagar este rubro antes de la liquidación del contrato.</t>
  </si>
  <si>
    <t>Certificado bancario</t>
  </si>
  <si>
    <t>Borrador de la factura (Hasta tener los recursos en la cuenta de designación específica)</t>
  </si>
  <si>
    <t xml:space="preserve">LISTA DE CHEQUEO DOCUMENTOS PARA PAGO PARCIAL CONTRATO DE OBRA </t>
  </si>
  <si>
    <t>Contratista: HR CONSTRUCTORA S.A.S</t>
  </si>
  <si>
    <t>C. C. ó NIT:   800.061.920-4</t>
  </si>
  <si>
    <t>No Contrato:  2022.038</t>
  </si>
  <si>
    <t>NOTA:  Los documentos deberán ser entregados en forma digital y física legajados en una carpeta de cartón oficio, y en el orden estipulado en esta lista de chequeo.</t>
  </si>
  <si>
    <r>
      <t xml:space="preserve">Profesional del área social
DANIELA RESTREPO </t>
    </r>
    <r>
      <rPr>
        <sz val="10"/>
        <rFont val="Arial Narrow"/>
        <family val="2"/>
      </rPr>
      <t>(DEL 17/02/2022 - ACTUALMENTE)</t>
    </r>
  </si>
  <si>
    <t>X</t>
  </si>
  <si>
    <t>HR CONSTRUCTORA S.A.S</t>
  </si>
  <si>
    <t>DIAS MES</t>
  </si>
  <si>
    <t>APANTALLAMIENTO</t>
  </si>
  <si>
    <t>SUBTOTAL CAPITULO OBRA CONTRACTUAL</t>
  </si>
  <si>
    <t>Izaje de carga de estructura metálica y todos sus componentes (PERFILERIA TIPO IPE, HEA, PHR-C, PTE) para elementos de cubierta y estructura de soporte. Incluye operador, aparejador, combustible y todo lo necesario para su correcto funcionamiento.</t>
  </si>
  <si>
    <t>Construcción y montaje de ESTRUCTURA METÁLICA PARA ESTRUCTURA DE CUBIERTA en acero galvanizado (perfil PAG-C 220x80x2.0 mm galvanizado en acero ASTM A653, con tornillos de conexión de diámetros 1/2" y 1/4" galvanizados en acero A307 Gr. 2, con tuercas y arandelas; varillas galvanizadas de diámetro 1/2" para templeros de correas), según diseño. El restante de la estructura metalica se pagará en su respectivo item.</t>
  </si>
  <si>
    <t>5. el item 7.1 se ajusta en precio según acta de reajuste firmada el 30 md enoviembre</t>
  </si>
  <si>
    <t>Código:FM- 102</t>
  </si>
  <si>
    <t>Versión:00</t>
  </si>
  <si>
    <t>Fecha:13-03-2017</t>
  </si>
  <si>
    <t>Pagina: 1 de 1</t>
  </si>
  <si>
    <t xml:space="preserve">FICHA INFORMATIVA FINANCIERA PROCESOS DE EJECUCIÓN </t>
  </si>
  <si>
    <t>CONTRATO DE OBRA  No. AP 3302-137 DE 2022</t>
  </si>
  <si>
    <t>Contrato interadministrativo:</t>
  </si>
  <si>
    <t>Profesional Contratado para Coordinación Ejecución EDU:</t>
  </si>
  <si>
    <t>NEYLL MUÑOZ</t>
  </si>
  <si>
    <t>Otrosi No:</t>
  </si>
  <si>
    <t>Plazo   (días)</t>
  </si>
  <si>
    <t>Valor  pesos ($)</t>
  </si>
  <si>
    <t>Fechas</t>
  </si>
  <si>
    <t>Inicial</t>
  </si>
  <si>
    <t xml:space="preserve">Inicial </t>
  </si>
  <si>
    <t>Inicio</t>
  </si>
  <si>
    <t>Suspensión</t>
  </si>
  <si>
    <t>Ampliación Nº 1</t>
  </si>
  <si>
    <t>Adición N°1:</t>
  </si>
  <si>
    <t>Terminación inicial</t>
  </si>
  <si>
    <t>Reanudó</t>
  </si>
  <si>
    <t>Ampliación Nº 2</t>
  </si>
  <si>
    <t>Adición N°2:</t>
  </si>
  <si>
    <t>Ampliacion N° 3</t>
  </si>
  <si>
    <t>ANTICIPO</t>
  </si>
  <si>
    <t>Ampliacion N° 4</t>
  </si>
  <si>
    <t>Total</t>
  </si>
  <si>
    <t>Termina Def</t>
  </si>
  <si>
    <t>Descripción</t>
  </si>
  <si>
    <t>Fecha</t>
  </si>
  <si>
    <t>Valor Ejecutado 
(A)</t>
  </si>
  <si>
    <t>Reajuste 
(B)</t>
  </si>
  <si>
    <t>Anticipo -Amortización</t>
  </si>
  <si>
    <t>Saldo Anticipo</t>
  </si>
  <si>
    <t>Saldo Presupuesto</t>
  </si>
  <si>
    <t>%Ppto Ejecutado 
( C ) = (A+B)/PRESUPUESTO</t>
  </si>
  <si>
    <t>Plazo Ejecutado ( D )</t>
  </si>
  <si>
    <t>% Avance del Contrato
  ( E )</t>
  </si>
  <si>
    <t xml:space="preserve">ACTA DE PAGO Nº1 </t>
  </si>
  <si>
    <t>ACTA DE PAGO Nº2</t>
  </si>
  <si>
    <t>ACTA DE PAGO Nº3</t>
  </si>
  <si>
    <t>ACTA DE PAGO Nº4</t>
  </si>
  <si>
    <t>ACTA DE PAGO Nº5</t>
  </si>
  <si>
    <t>ACTA DE PAGO Nº6</t>
  </si>
  <si>
    <t>ACTA DE PAGO Nº7</t>
  </si>
  <si>
    <t>ACTA DE PAGO Nº8</t>
  </si>
  <si>
    <t>ACTA DE PAGO Nº9</t>
  </si>
  <si>
    <t>ACTA DE PAGO Nº10</t>
  </si>
  <si>
    <t>ACTA DE PAGO Nº11</t>
  </si>
  <si>
    <t>ACTA DE PAGO Nº12</t>
  </si>
  <si>
    <t>Subtotal Acumulado (F)</t>
  </si>
  <si>
    <t>RELACIÓN DE DESCUENTOS</t>
  </si>
  <si>
    <t>Descuento por administración no ejecutada Acta 1</t>
  </si>
  <si>
    <t>Ajuste Porcentaje por Adición</t>
  </si>
  <si>
    <t>Subtotal Descuento (G)</t>
  </si>
  <si>
    <t>Total Acumulado (F + G)</t>
  </si>
  <si>
    <t>INDICADORES</t>
  </si>
  <si>
    <t>Sin Descuento</t>
  </si>
  <si>
    <t>con Descuento</t>
  </si>
  <si>
    <t>PORCENTAJE PRESUPUESTO EJECUTADO ( C )</t>
  </si>
  <si>
    <t>VALOR PAGADO DEL CONTRATO ( A+B )</t>
  </si>
  <si>
    <t>PLAZO EJECUTADO DEL CONTRATO ( D )</t>
  </si>
  <si>
    <t>FIRMA -COORDINADOR</t>
  </si>
  <si>
    <t>PORCENTAJE DE AVANCE DEL CONTRATO ( E )</t>
  </si>
  <si>
    <t xml:space="preserve">Vo.Bo. </t>
  </si>
  <si>
    <t>Suministro, transporte y colocación de lodos bentonicos y/o polimeros para estabilizar las paredes de pilotes. Incluye tanques para la suspensión, agua potable, bombeo, disposicion final. No incluye la excavación del pilote este será pagado en su respectivo item.</t>
  </si>
  <si>
    <t>Instalación de CERRAMIENTO EN SUPERBOARD calibre 8, con una altura de 2.20 m. Incluye suministro, transporte e instalación de la placa de superboard, estructura metálica cada 1.00m, larguero horizontal en la parte intermedia y superior, incluye todos los demás elementos necesarios para su correcta instalación.</t>
  </si>
  <si>
    <t>Suministro, transporte e instalación de TUBERÍA PVC-NOVAFORT, con un DIÁMETRO DE 160 mm. Incluye suministro y transporte de los materiales, bocas, accesorios y todos los demás elementos necesarios para su correcta instalación y funcionamiento. La excavación y los llenos se pagarán en su ítem respectivo.</t>
  </si>
  <si>
    <t>Suministro, transporte e instalación de CUBIERTA PLASTICA TIPO INVERNADERO en plástico calibre 7,  de 8 m de ancho colocado a una altura entre 4 y 6 m, incluye: excavación, fundaciones en concreto de 17,5 Mpa, madera inmunizada, cable de acero galvanizado de 3/16" para soporte de plástico y para vientos, anclajes en varilla de 1/2" de L 1,0 m, tensores 3/8 x 6" galvanizados, grilletes galvanizados , grapas de fijación industriales  y todos los demás materiales y elementos necesarios para su correcta instalación y funcionamiento. Podrá ser utilizada para zonas de trabajo, taller o como techo provisional para trabajos en invierno.</t>
  </si>
  <si>
    <t>Demolición de estructuras en concreto, cargue, transporte y botada de escombros, manual o mecánimente de cualquier resistencia, reforzado o ciclópeo y en cualquier tipo de acabado (revoques y enchapes) o piso (en losas) e instalaciones embebidas, compresor neumático con martillo, no contempla la recuperación de los materiales aprovechables, contempla el transporte y disposición final hasta el sitio que lo indique la interventoría.</t>
  </si>
  <si>
    <t>DEMOLICIÓN MAMPOSTERÍA EN LADRILLO DE CUALQUIER ESPESOR manual o mecanica en cualquier altura, incluye demolición de revoques y enchapes aplicados en el muro a demoler e instalaciones embebidas. Incluye también el cargue mecánico o manual, transporte interno y externo y disposición final a botaderos oficiales. Los recintes para contención contra edificaciones vecinas en el momento de requerirse, según autorización y aprobación de la Interventoría, se pagarán en su respectivo ítem. La demolición se realizara  hasta  nivel de losa de piso o terreno. No se contempla recuperación ni selección de materiales.</t>
  </si>
  <si>
    <t xml:space="preserve">ACARREO INTERNO MECANICO DE CONCRETOS PREPARADOS EN OBRA DESDE EL SITIO DE PREPARACIÓN HASTA EL LUGAR DE VACIADO.AL INTERIOR DE LA OBRA (aproximadamente 50 metros lineales). SU MEDIDA SERA EN M3. </t>
  </si>
  <si>
    <t>SELECCION  MANUAL DE  ELEMENTOS Y/O ESTRUCTURAS EN MADERA CON APROVECHAMIENTO Y RECUPERACION DE BIOMASA, incluye certificado de aprovechamiento y chipeado, según autorización y aprobación de la interventoría. El retiro y desmonte de la estructura se pagará en su respectivo item.</t>
  </si>
  <si>
    <t>SELECCIÓN MANUAL ESPECIAL DE RESIDUOS ORDINARIOS, caña brava de cubierta y aglomerante de tejas de barro para su correcta disposición. Incluye la disposición final</t>
  </si>
  <si>
    <t>Instalación de formaleta a dos (2) caras en madera para estructuras de concreto VIGAS Y LOSAS DE CIMENTACIÓN. Incluye todo lo necesario para su instalacion no recuperable.</t>
  </si>
  <si>
    <t>Retiro de circuitos ramales bifasicos que comprenden cable bipolar y cable duplex desde tablero de distribución hasta primera salida de circuito o entre salidas recorridos de más de 6 metros. Incluye desmontes grapas, ductos, abrazaderas, aisladores, y todo el equipo y todo lo necesario para su correcto desmonte. (trabajo realizado en caliente)</t>
  </si>
  <si>
    <t>Suministro, transporte e instalacion de trenza de la red secundaria en cable multiplex ASR, incluye el retiro de la trenza existente.</t>
  </si>
  <si>
    <t xml:space="preserve">Explanación y nivelación del  terreno mecánica e=0.15, bajo cualquier grado de humedad, incluye corte de taludes y terraceos requeridos según planos y/o definidos por la interventoría. Medido in situ. </t>
  </si>
  <si>
    <t>Suministro, transporte e instalación de cubierta en paneles tipo Kingspan o equivalente (conformado de acero galvanizado prepintado cal 28 en cara superior e inferior, color blanco, inyectado en línea continua con poliuretano expandido de alta densidad, espesor=18 mm), Incluye remates externos e interno de cubierta, elementos de fijación, sellante base poliuretano tipo Sika Flex 1A o equivalente y todos los demás elementos necesarios para su correcta fabricación e instalación. Según Diseño. Previa aprobación de la interventoría. NO incluye elementos especiales ni ruanas estás se pagarán en su respectivo item.</t>
  </si>
  <si>
    <t>Suministro,transporte e instalación cubierta traslúcida en PRFV CON RESINA RETARDANTE AL FUEGO marca exisplast o equivalente. Incluye teja de poliéster reforzado con fibra de vidrio, perfil panel, con resina retardancia al fuego. La teja se fija por medio de tornillos auto perforantes con arandela, empaque de neopreno y capelote, con fijadores de ala para darle estabilidad a la teja, y todo lo necesario para su correcta instalación y funcionamiento. Según diseño de cubierta.</t>
  </si>
  <si>
    <t>Suministro, transporte y colocación de canales en lamina galvanizada calibre 20, desarrollo hasta 1000 mm. con soldadura autogena. Incluye boquilla de 4" en el mismo material de la canal, soportes, tornillos autoperforantes, anticorrosivo epóxico por ambas caras más esmalte sintético blanco, y todos los elementos necesarios para su correcta instalación y funcionamiento. Según diseño de cubierta.</t>
  </si>
  <si>
    <t>Suministro, transporte e instalación de TAPA Y CUELLO PREFABRICADA EN CONCRETO DE 28 mpa PARA CÁMARA DE INSPECCIÓN. Incluye suministro, transporte e instalación de los materiales y todo lo necesario para su correcta instalación y funcionamiento según especificaciones técnicas de diseño. la instalación del cuello, Incluye mortero para ajuste y pega del cuello al cono Según especificaciones técnicas de diseño. Incluye suministro, transporte e instalación de los materiales, retroexcavadora y todo lo necesario para su correcta instalación y funcionamiento. No Incluye excavación, llenos, estos se cancelan en su respectivo item.</t>
  </si>
  <si>
    <t>un</t>
  </si>
  <si>
    <t>Suministro, transporte e instalación de CONO PREFABRICADO EN CONCRETO DE 28 mpa PARA CÁMARA DE INSPECCIÓN de 1,20m de diámetro. Incluye mortero para ajuste y pega del cono al cilindro y resane de las perforaciones, Según especificaciones técnicas de EEPP de Medellín y de diseño. Incluye suministro, transporte e instalación de los materiales, retroexcavadora, descargue y transportes internos con retroexcavadora hasta sitio de acopio y de este al sitio de instalación y todo lo necesario para su correcta instalación y funcionamiento.</t>
  </si>
  <si>
    <t>Suministro, transporte e instalación de CILINDRO PREFABRICADO EN CONCRETO 28 mpa PARA CÁMARA DE INSPECCIÓN de 1,20m de diámetro. Incluye mortero para ajuste, pega y resane de las juntas y perforaciones del cilindro, Según especificaciones técnicas de EEPP de Medellín y de diseño. Incluye suministro, transporte e instalación de los materiales, retroexcavadora, descargue y transportes internos con retroexcavadora hasta sitio de acopio y de este al sitio de instalación y todo lo necesario para su correcta instalación y funcionamiento.No Incluye excavación, llenos, estos se cancelan en su respectivo item.</t>
  </si>
  <si>
    <t>Construcción de mesa con diámetro de 1,60m y 0,20m de espesor y cañuela con un diámetro de 1,20m y 0,20m de espesor para cámara de inspección de diámetro de 1,20 m, la pendiente transversal de la cañuela será el 15% y debe ser en concreto de 21Mpa esmaltada con cemento, según especificaciones técnicas de EEPP de Medellín. Incluye suministro, transporte e instalación de los materiales, todo lo necesario para su correcta construcción. No incluye acero de refuerzo.</t>
  </si>
  <si>
    <t>Construcción de Emboquillada de tubería en pared para cámara de inspección, según especificaciones técnicas de EEPP de Medellín. Incluye suministro, transporte e instalación de los materiales y todo lo necesario para su correcta ejecución.</t>
  </si>
  <si>
    <t>Suministro, transporte y colocación de gancho galvanizado para cámara de inspección de cilindro prefabricado, según especificaciones técnicas de EEPP de Medellín. Incluye anclaje con epóxico y todo lo necesario para su correcta instalación.</t>
  </si>
  <si>
    <t>Suministro, transporte e instalación de TUBERÍA PVC-NOVAFORT, con un DIÁMETRO DE 315 mm. Incluye suministro y transporte de los materiales, bocas, accesorios, acondicionador de superficie y adhesivo Novafort y todos los elementos necesarios para su correcta instalación y funcionamiento. La excavación, encamado, atraques y los llenos se pagaran en su ítem respectivo.</t>
  </si>
  <si>
    <t>Suministro, transporte e instalación de TUBERÍA PVC-NOVAFORT, con un DIÁMETRO DE 200 mm. Incluye suministro y transporte de los materiales, bocas, accesorios, acondicionador de superficie y adhesivo Novafort y todos los elementos necesarios para su correcta instalación y funcionamiento. La excavación, encamado, atraques y los llenos se pagaran en su ítem respectivo.</t>
  </si>
  <si>
    <t>Construccion de CAMARA DE CAIDA según especificaciones E.P,M, incluye materiales para encofrados (tacos, formaletas, entre otros) caja de inspección de 40 x 40 con tapa en concreto de 28 MPa, atraques con concreto de 17.5 Mpa, Tubería PVC-Novafort Ø= 315 mm. (12") - Pavco o equivalente. No incluye excavacion, ni llenos, ni reparcheo en pavimento o concreto, se pagarán en su item respectivo</t>
  </si>
  <si>
    <t>Perforación de concreto armado, con corona diamantada de 8"-12" de diámetro. Incluye carga manual de escombros y disposicion final.</t>
  </si>
  <si>
    <t>cm</t>
  </si>
  <si>
    <t>Construcción de ANCLAJE EPÓXICO sobre estructura de concreto existente para varillas de acero de diámetro hasta 1/2", incluye el suministro, transporte e instalación del epóxico, perforación mecánica del concreto con broca de diámetro 5/8" mas del diámetro de la barra de acero a anclar y una profundidad de 12 cm, fijación de la barra y todo lo necesario para su correcto funcionamiento según recomendaciones del proveedor del epóxico. El acero del anclaje se pagará en su respectivo ítem.</t>
  </si>
  <si>
    <t>Construcción de ANCLAJE EPÓXICO sobre estructura de concreto existente para varillas de acero de diámetro hasta 5/8", incluye el suministro, transporte e instalación del epóxico, perforación mecánica del concreto con broca de diámetro 3/4" mas del diámetro de la barra de acero a anclar y una profundidad de 16 cm, fijación de la barra y todo lo necesario para su correcto funcionamiento según recomendaciones del proveedor del epóxico. El acero del anclaje se pagará en su respectivo ítem.</t>
  </si>
  <si>
    <t>Construcción de JUNTA DE DILATACIÓN ENTRE MAMPOSTERÍA Y ELEMENTOS ESTRUCTURALES (una sola cara),  ancho de 1cm., instalación de varilla de espuma de polietileno tipo sellalón, sikarod ó equivalente de Ø= 3/4", aplicación de masilla elástica sellante y adhesiva con base en poliuretano tipo Sikaflex-1a ó equivalente, junta máxima de ancho= 10 mm. prof.= 5 mm., color similar al muro a definir por la interventoría. Incluye suministro y transporte de los materiales y todos los elementos necesarios para su correcta construcción y funcionamiento. Se deben seguir todas las especificaciones y recomendaciones de los fabricantes de los materiales.</t>
  </si>
  <si>
    <t>Suministro, transporte e instalación de tubería PVC-P, RDE 9, 500 PSI, diámetro 1/2", incluye todos los accesorios en PVC de diámetro 1/2" incluyendo todos los accesorios reducidos que se requieran para su correcta  instalación. Estos deberán estar correctamente pegados usando limpiador, soldadura y teflón apropiados, sin presentar fugas, fisuras o cualquier otra clase de anomalía. Se debe garantizar la correcta instalación y funcionamiento. Incluye además las perforaciones (canchas) de paredes o pisos que lo requieran  incluyendo cargue, transporte y botada de escombros en botaderos oficiales o donde indique la interventoría.</t>
  </si>
  <si>
    <t>Suministro, transporte e instalación de TERMINAL CON CÁMARA DE AIRE, en TUBERÍA DE PVC-P, con un DIÁMETRO DE 1/2". Incluye suministro y transporte de los materiales, canche, accesorios PVC, sellante, soldadura, teflón, y todo lo necesario para su correcta instalación y funcionamiento.</t>
  </si>
  <si>
    <t>Colocación de MATERIAL GRANULAR limpio de 1" a 1½" para filtros, camas de triturado, reemplazos de suelo o la aplicación para la cual sea necesario. Incluye el suministro y transporte interno y externo del material y todo lo necesario para su correcta instalación según diseño y especificaciones de la interventoría. Su medida será en sitio.</t>
  </si>
  <si>
    <t>Instalacion de CAPA DE VAPOR EN POLIETILENO NEGRO PARA PISO. Incluye suministro, transporte e instalación de los materiales, corte de piso a maquina de disco a una profundidad de 50 mm y 5 mm, limpieza de junta, colocación de sellalón para relleno de junta, y todo lo necesario para su correcta instalación según diseño y especifaciones de la interventoría.</t>
  </si>
  <si>
    <t>Mantenimiento para cubierta y canoas principal modulos comerciales zona de reubicacion. el mantenimiento se debe de realizar semanalmente o en todo caso bajo la instrucción o solicitud de la interventoría. incluye los insumos necesarios para el mantenimiento y todos los demás elementos necesarios para su correcto mantenimiento.</t>
  </si>
  <si>
    <t>hr</t>
  </si>
  <si>
    <t>Colocacion de MORTERO AUTONIVELANTE PARA ESTRUCTURA METALICA. Incluye mano de obra y todos demás elementos necesarios para su correcta colocación.</t>
  </si>
  <si>
    <t>Construcción de cajas de registro de 70 x 70 x altura hasta 150 cm en concreto de 21Mpa, con impermeabilizante integral tipo Sika o equivalente, con concrefibra el piso y tapa en concreto, la tapa con su respectivo herraje. Incluye suministro, transporte e instalación de los materiales y todos los demás elementos necesarios para su correcta instalación y funcionamiento.</t>
  </si>
  <si>
    <r>
      <t>Tecnólogo en seguridad y salud en el trabajo
ELIZABETH OROZCO OSSA</t>
    </r>
    <r>
      <rPr>
        <b/>
        <sz val="9"/>
        <rFont val="Arial Narrow"/>
        <family val="2"/>
      </rPr>
      <t xml:space="preserve"> (DEL 4/04/2022 - ACTUALMENTE)</t>
    </r>
    <r>
      <rPr>
        <b/>
        <sz val="10"/>
        <rFont val="Arial Narrow"/>
        <family val="2"/>
      </rPr>
      <t xml:space="preserve">
</t>
    </r>
    <r>
      <rPr>
        <sz val="9"/>
        <rFont val="Arial Narrow"/>
        <family val="2"/>
      </rPr>
      <t>YENIFER MONTOYA (DEL 17/02/2022 - 3/04/2022)</t>
    </r>
    <r>
      <rPr>
        <b/>
        <sz val="10"/>
        <rFont val="Arial Narrow"/>
        <family val="2"/>
      </rPr>
      <t xml:space="preserve">
</t>
    </r>
  </si>
  <si>
    <t>Construccion de MAMPOSTERÍA PRENSADO LIVIANO Color terracota de 6 x 12 x  24.5  cm, instalado de 0.00 a 2.00 mts, revitado a ambas caras a la vista ,mortero de pega de 1:4 espesor max= 0.01 m. Incluye grounting de 17.5 Mpa, revite con mortero color gris y todos los demás elementos necesarios para su correcta construcción y funcionamiento. Los anclajes y el acero de refuerzo se pagarán en su item respectivo. No incluye chapas ni machones menores de 0.70 mts de ancho.</t>
  </si>
  <si>
    <t>Construccion de MAMPOSTERÍA PRENSADO LIVIANO Color terracota de 6 x 12 x  24.5  cm, instalado de 2.00 a 4.00 mts, revitado a ambas caras a la vista ,mortero de pega de 1:4 espesor max= 0.01 m. Incluye grounting de 17.5 Mpa, revite con mortero color gris y todos los demás elementos necesarios para su correcta construcción y funcionamiento. Los anclajes y el acero de refuerzo se pagarán en su item respectivo. No incluye chapas ni machones menores de 0.70 mts de ancho.</t>
  </si>
  <si>
    <t>Construccion de MAMPOSTERÍA PRENSADO LIVIANO Color terracota de 6 x 12 x  24.5  cm, instalado de 4.00 a adelante, revitado a ambas caras a la vista ,mortero de pega de 1:4 espesor max= 0.01 m. Incluye grounting de 17.5 Mpa, revite con mortero color gris y todos los demás elementos necesarios para su correcta construcción y funcionamiento. Los anclajes y el acero de refuerzo se pagarán en su item respectivo. No incluye chapas ni machones menores de 0.70 mts de ancho.</t>
  </si>
  <si>
    <t>Construcción de MACHÓN (ENTRE 0,00mt Y 0.70mt DE ANCHO) en MAMPOSTERÍA PRENSADO LIVIANO Color terracota de 6 x 12 x  24.5  cm, incluye el suministro y el transporte del ladrillo, revite en mortero de pega 1:4 de espesor max=0.01 m, acabado a la vista para revitar las dos caras. Todos los cortes se realizarán a máquina. (Según norma Icontec 451, 296 y la Astm C-652 y C-34). Muestra de calidad seleccionada y color, para aprobación del arquitecto. El acero de refuerzo, los anclajes de dovelas y el concreto fluido se pagará en su ítem respectivo</t>
  </si>
  <si>
    <t>Construcción de MACHÓN (ENTRE 0,00mt Y 0.70mt DE ANCHO) en LADRILLO DE 12 X 20 X 40 cm. ranurado común  de perforación horizonaltes, instalado de 0.00 m en adelante. Incluye el suministro y el transporte del ladrillo. El acero de refuerzo se pagará en su ítem respectivo</t>
  </si>
  <si>
    <t>ACARREO INTERNO MANUAL VERTICAL de concretos preparados/materiales de playa en obra desde el nivel de piso 0.00 en adelante. Incluye molinete, poleas y todo lo necesario para realizar la actividad. El transporte horizontal se pagará en su ítem respectivo.</t>
  </si>
  <si>
    <t xml:space="preserve">ACARREO INTERNO MANUAL HORIZONTAL de concretos preparados/materiales de playa en obra el punto de preparación y/o acopio al interior de la obra (de 0.00 a 30.00 mts). </t>
  </si>
  <si>
    <t>Suministro, transporte y colocación de PISO CERÁMICO COLOR ACURELA DE 40.0 x 40.0 cm, o su equivalente, colores Blanco, con prueba de resistencia de abrasión 5. Incluye,  juntas cada 1.80m x 1.80 m, pegacor de Sumicol o equivalente para la pega de la cerámica,  lechada tipo concolor de Sumicol o equivalente, color aprobado por la interventoría, remates, cortes con máquina, crucetas plasticas de 2 mm. y todo lo necesario para su correcta instalación y funcionamiento. El mortero de nivelacion se paga en su item respectivo. Se debe entregar muestra previa a la instalación para la aprobación de la interventoría</t>
  </si>
  <si>
    <r>
      <rPr>
        <b/>
        <sz val="10"/>
        <rFont val="Arial Narrow"/>
        <family val="2"/>
      </rPr>
      <t>Director de obra         
CLAUDIA CELENY LONDOÑO ESCOBAR 
(</t>
    </r>
    <r>
      <rPr>
        <sz val="10"/>
        <rFont val="Arial Narrow"/>
        <family val="2"/>
      </rPr>
      <t xml:space="preserve">del 17/02/2022 - ACTUALMENTE)  </t>
    </r>
    <r>
      <rPr>
        <b/>
        <sz val="10"/>
        <rFont val="Arial Narrow"/>
        <family val="2"/>
      </rPr>
      <t xml:space="preserve">                                             </t>
    </r>
  </si>
  <si>
    <r>
      <rPr>
        <b/>
        <sz val="10"/>
        <rFont val="Arial Narrow"/>
        <family val="2"/>
      </rPr>
      <t xml:space="preserve">Profesional del área ambiental
NATALIA ACEVEDO  (DEL 23/03/2023 - ACTUALMENTE)
</t>
    </r>
    <r>
      <rPr>
        <sz val="10"/>
        <rFont val="Arial Narrow"/>
        <family val="2"/>
      </rPr>
      <t>FEDERICO ZAPATA TORDECILLAS (8/02/2023-22/03/2023</t>
    </r>
    <r>
      <rPr>
        <b/>
        <sz val="10"/>
        <rFont val="Arial Narrow"/>
        <family val="2"/>
      </rPr>
      <t xml:space="preserve">) </t>
    </r>
    <r>
      <rPr>
        <sz val="10"/>
        <rFont val="Arial Narrow"/>
        <family val="2"/>
      </rPr>
      <t>SARA ROMAN (1/05/2022 - 8/02/2023)
NATALIA ACEVEDO  (DEL 17/02/2022 - 30/04/2022)</t>
    </r>
  </si>
  <si>
    <r>
      <t xml:space="preserve">Residente
ISABEL RAMIREZ (DEL 01/04/2023 -ACTUALMENTE)
</t>
    </r>
    <r>
      <rPr>
        <sz val="10"/>
        <rFont val="Arial Narrow"/>
        <family val="2"/>
      </rPr>
      <t>TELVA GALVAN (15/01/2023-31/03/2023)
NELSON JULIAN CANCELADO (16/11/2022-14/01/2023)</t>
    </r>
    <r>
      <rPr>
        <b/>
        <sz val="10"/>
        <rFont val="Arial Narrow"/>
        <family val="2"/>
      </rPr>
      <t xml:space="preserve">
</t>
    </r>
    <r>
      <rPr>
        <sz val="10"/>
        <rFont val="Arial Narrow"/>
        <family val="2"/>
      </rPr>
      <t xml:space="preserve">GERMAN VILLOTA (10/10/2022 al 15/11/2022)
LUIS FERNANDO MORALES DOTOR (28/03/2022 - 9/10/2022)
ISABEL RAMIREZ (DEL 17/02/2022 - 27/03/2022)
</t>
    </r>
  </si>
  <si>
    <r>
      <t>Auxiliar de Residencia</t>
    </r>
    <r>
      <rPr>
        <sz val="10"/>
        <rFont val="Arial Narrow"/>
        <family val="2"/>
      </rPr>
      <t xml:space="preserve">
</t>
    </r>
    <r>
      <rPr>
        <b/>
        <sz val="10"/>
        <rFont val="Arial Narrow"/>
        <family val="2"/>
      </rPr>
      <t>SANTIAGO ARBOLEDA (DEL1/04/2023 -ACTUALMENTE)</t>
    </r>
    <r>
      <rPr>
        <sz val="10"/>
        <rFont val="Arial Narrow"/>
        <family val="2"/>
      </rPr>
      <t xml:space="preserve">
ISABEL RAMIREZ (DEL 28/02/2023 -31/03/2023)
JULIAN AGUIRRE (DEL 25/09/2022-28/02/2023)
JUAN MANUEL MEJIA (DEL 28/03/2022-24/09/2022)    
EDWIN BOLAÑOS  (DEL 17/02/2022 - 27/03/2022)</t>
    </r>
  </si>
  <si>
    <t>ADICION 1</t>
  </si>
  <si>
    <t>Suministro, transporte e instalación tanque rectangular fabricado en poliéster reforzado con fibra de vidrio, con fondo plano y techo plano, con capacidad de almacenar 32.526 litros de AGUA, con medidas específicas de 3.90m de ancho x 5.60m de largo x 1.80m de alto, con acabado liso en el interior y semi liso en su exterior, pintado con gel coat blanco, talón inferior según el plano de 80cm de ancho x 66cm de alto, con descarga de 12” y demás acoples especificados en el plano, tapa superior de 60cm x 60cm para inspección y mantenimiento. Segun diseños. LAS VALVULAS Y ACCESORIOS SERÁN PAGADOS EN SU ITEM RESPECTIVO.</t>
  </si>
  <si>
    <t>Suministro, transporte e instalación tanque rectangular con compartimentos internos para desarenador, tanque de almacenamiento reúso de 12.000 litros y lecho filtrante, con medidas específicas de 5.40m de largo x 3.47m de ancho x 1.80m de alto, con talón de 90cm de alto x 80cm de ancho y tapa superior para inspección y mantenimiento. Refuerzos en tubería cuadrada revestida con poliéster y fibra de vidrio. Segun diseños. LAS VALVULAS Y ACCESORIOS SERÁN PAGADOS EN SU ITEM RESPECTIVO.</t>
  </si>
  <si>
    <t>Suministro, transporte e instalación de tanque en fibra de vidrio con capacidad para 10 m3 con dimensiones de diámetro 2.30 metros, altura de 2.45 metros tapa plana en la parte superior del tanque, fabricado en Resina poliéster semiflexible. Fibra de vidrio Tela Matt 700 de 450gramos/metro2 y Woven Roving de 800, cilindro vertical de fondo plano. Norma de fabricación 2888 icontec. Incluye las perforaciones para succión, purga, rebose, llenado y según diseños hidráulicos. LAS VALVULAS Y ACCESORIOS SE PAGARAN EN SU ITEM RESPECTIVO.</t>
  </si>
  <si>
    <t>Suministro, transporte y aplicación de hidrófugo impermeabilizante del tipo siliconite (Sika transparente o equivalente) o equivalente para mampostería de fachadas, con todos los elementos necesarios para su correcta instalación y funcionamiento.</t>
  </si>
  <si>
    <t>Suministro, transporte y aplicación de sika limpiador para fachadas 1:5 o equivalente para lavada de muros exteriores, con todos los elementos necesarios para su correcta instalación y funcionamiento.</t>
  </si>
  <si>
    <t>Suministro, transporte y colocación de sanitario discapacitado (línea Acuajet ref. 02640 de Corona o equivalente), color blanco, bajo consumo 6lt., diseño de dos piezas, taza redonda, sifón esmaltado, grifería antisifón, anillo abierto, abasto metálico, válvula de regulación metalica con manguera flexible metalica, brida de fijación con tapón roscado, emboquillado con silicona antihongos y todos los demás elementos necesarios para su correcta instalación y puesta en funcionamiento.</t>
  </si>
  <si>
    <t>Suministro, transporte y colocación de lavamanos para discapacitados (línea Acuajet de Corona o su equivalente) color blanco, de colgar. Incluye grifería metálica con acabado cromado, tipo monocontrol baja tipo ganamax basic o su equivalente, abasto metálico acabado cromado, sifón botella y todos los demás elementos necesarios para su correcta instalación y funcionamiento.</t>
  </si>
  <si>
    <t>Suministro, transporte y colocación de barra de seguridad para discapacitados, con una longitud de 30,48 cm. y un diámetro de 1¼" en acero inoxidable. Incluye pernos para anclaje, escudos en acero inoxidable y todos los elementos necesarios para su correcta instalación y funcionamiento, según diseño.</t>
  </si>
  <si>
    <t>Suministro, transporte y colocación de agarradera tipo H (piso-pared) para discapacitados de diámetro 1 1/2", para sanitario. Incluye todos los demás elementos necesarios para su correcta instalación y funcionamiento.</t>
  </si>
  <si>
    <t>Suministro, transporte y colocación de muros en SUPERBOARD con placas en fibro cemento e=8 mm 2 CARAS, con un espesor de aprox de 12 cm (ancho del perfil mas espesor de placa). Incluye estructura metálica para armado y soporte parales con modulación a 24", perfiles esquineros, placa de fibrocemento superboard e= 8 mm, cinta malla para junta, tornillería auto perforante, chazos de impacto, masilla para juntas s/b acabado liso y todos los demás elementos necesarios para su correcta instalación y funcionamiento. No incluye pintura o acabado final este será pagado en su item respectivo. No incluye refuerzo o soportes adicionales a los incluidos en el presente item.</t>
  </si>
  <si>
    <t>Suministro, transporte e instalación de puerta piso de 0.60 x 1.80 m, en acero inoxidable AISI 304, calibre 20 acabado satinado, paneles entamborados con un espesor de 30 mm., calidad Socoda o su equivalente. Incluye icopor en su interior, zocalo en acero inoxidable, estructura interna de los paneles en tubería cuadrada de 25 mm. en lámina galvanizada con un espesor de 0.9mm., bisagras pivotantes en acero inoxidable, con apertura de 110º, elementos de anclaje a 90º y pasadores  en acero inoxidable, tornillo de ensamble antivandálico tipo One Way y todos los elementos necesarios para su correcta instalación y funcionamiento. Para duchas publicas.</t>
  </si>
  <si>
    <t xml:space="preserve">Suministro, transporte e instalacion lavamanos corrido en acero inoxidable AISI 304 calibre 18 de 4150 x 600 x 350 (BAÑO 1) según diseños . Incluye soporte angulares para fijados a muro, perforacion para griferia y canastilla de 2". No Incluye accesorios ni instalacion de los mismos estos se pagarán en su respectivo item. </t>
  </si>
  <si>
    <t>Suministro, transporte e instalacion lavamanos corrido en acero inoxidable AISI 304 calibre 18 de 1640 x 600 x 350 (BAÑO 2) ) según diseños . Incluye soporte angulares para fijados a muro, perforacion para griferia y canastilla de 2". No Incluye accesorios ni instalacion de los mismos estos se pagarán en su respectivo item.</t>
  </si>
  <si>
    <t>Suministro, transporte e instalacion lavamanos corrido en acero inoxidable AISI 304 calibre 18 de2270 x 600 x 350 (BAÑO 2) según diseños . Incluye soporte angulares para fijados a muro, perforacion para griferia y canastilla de 2". No Incluye accesorios ni instalacion de los mismos estos se pagarán en su respectivo item.</t>
  </si>
  <si>
    <t>Suministro, transporte e instalacion lavamanos corrido en acero inoxidable AISI 304 calibre 18 de 2180 x 600 x 350 (BAÑO 5)  según diseños . Incluye soporte angulares para fijados a muro, perforacion para griferia y canastilla de 2". No Incluye accesorios ni instalacion de los mismos estos se pagarán en su respectivo item.</t>
  </si>
  <si>
    <t>Suministro, transporte e instalacion lavamanos corrido en acero inoxidable AISI 304 calibre 18 de 2750 x 600 x 350 (BAÑO 5)  según diseños . Incluye soporte angulares para fijados a muro, perforacion para griferia y canastilla de 2". No Incluye accesorios ni instalacion de los mismos estos se pagarán en su respectivo item.</t>
  </si>
  <si>
    <t>Colocación de duchas tipo Piscis sencilla de Grival o equivalente. Incluye suministro y transporte de los materiales, regadera cromada, llave con escudo cromados, tubería agua fría, accesorios, válvula economizadora y todos los demás elementos necesarios para su correcta instalación y funcionamiento.</t>
  </si>
  <si>
    <t xml:space="preserve">Construcción de VIGA AÉREAS DE AMARRE PARA ENCHAPAR de 0,08 m x 0,4 m. en concreto de 21 Mpa, hasta una altura de 3,5 m medidos desde el nivel de apoyo de la obra falsa hasta el nivel inferior de la viga. Incluye suministro, transporte y colocación del concreto, formaleta  suministro, transporte, armado y desarmado de la obra falsa requerida, vibrado, protección, curado y todos los demás elementos necesarios para su correcta construcción. El acero de refuerzo  y los anclajes se pagarán en su respectivo ítem según diseño y especificaciones establecidos en los planos. </t>
  </si>
  <si>
    <t>Construcción de VIGA AÉREAS DE AMARRE CUBIERTA PARA ENCHAPAR desde 3.90 m en adelante medidos desde el nivel de apoyo de la obra falsa hasta el nivel inferior de la viga. el  0,08 m x 0,4 m. en concreto de 21 Mpa. Incluye suministro, transporte y colocación del concreto, formaleta de primera calidad o equivalente, suministro, transporte, armado y desarmado de la obra falsa requerida, vibrado, protección, curado y todos los demás elementos necesarios para su correcta construcción. El acero de refuerzo y los anclajes se pagarán en su respectivo ítem según diseño y especificaciones establecidos en los planos.</t>
  </si>
  <si>
    <t>Construcción de MAMPOSTERÍA EN LADRILLO PORTANTE TIPO BOCADILLO de perforación vertical, de 6x15x30, ESPESOR DE 15 cm, hasta una altura de 3,50mts, con ladrillos salientes según diseño, color terracota, revitado dos caras. Incluye el suministro y transporte del ladrillo, mortero de pega y de revite 1:4 espesor max=0.01 m, color gris, . Incluye  andamios y todo lo necesario para su correcta construcción. Todos los cortes se realizarán a máquina. (Según norma Icontec 451, 296 y la Astm C-652 y C-34). Muestra de calidad seleccionada y color, para aprobación del arquitecto. Los elementos conectores para el anclaje de las dovelas se dejan previamente embebidos en el vaciado de los concretos de vigas y/o losas. El concreto fluido, anclajes y el acero de refuerzo se pagarán en su ítem respectivo. No incluye chapas ni machones menores de 0.70 mts de ancho. En Fachadas</t>
  </si>
  <si>
    <t>Construcción de MAMPOSTERÍA EN LADRILLO PORTANTE TIPO BOCADILLO de perforación vertical, de 6x15x30, ESPESOR DE 15 cm, desde 3.50 mts en adelante,con ladrillos salientes según diseño, color terracota, revitado dos caras. Incluye el suministro y transporte del ladrillo, mortero de pega y de revite 1:4 espesor max=0.01 m, color gris. Incluye  andamios y todo lo necesario para su correcta construcción. Todos los cortes se realizarán a máquina. (Según norma Icontec 451, 296 y la Astm C-652 y C-34). Muestra de calidad seleccionada y color, para aprobación del arquitecto. Los elementos conectores para el anclaje de las dovelas se dejan previamente embebidos en el vaciado de los concretos de vigas y/o losas. El concreto fluido y el acero de refuerzo se pagarán en su ítem respectivo. No incluye chapas ni machones menores de 0.70 mts de ancho. En fachadas</t>
  </si>
  <si>
    <t>Construccion de MAMPOSTERÍA PRENSADO LIVIANO Color terracota de 24.5 x 12 x 6 cm, instalado de 4 mts en adelante. Incluye el suministro y transporte del ladrillo, el mortero de pega 1:4 espesor max=0.01 y todos los demás elementos necesarios para su correcta construcción y funcionamiento. Los elementos conectores para el anclaje de las dovelas se dejan previamente embebidos en el vaciado de los concretos de vigas y/o losas. El concreto fluido y el acero de refuerzo se pagarán en su ítem respectivo.  No incluye chapas ni machones menores de 0.70 mts de ancho.</t>
  </si>
  <si>
    <t>Suministro, fabricación, transporte e instalación de estructura metálica, para soporte de fachada. Incluye materia prima 100%, platinas, IP, tornilería y soldadura, modelado BIM, planos de diseño, de fabricación y montaje y todo lo necesario para su correcta funcionalidad, No inluye obra civil</t>
  </si>
  <si>
    <t>Colocación de GROUTING en concreto de 16.8 Mpa, para rellenos de muros en ladrillo prensado liviano de  24.5 m x12 m x 0.06 m con perforación vertical. Incluye mano de obra y todos demás elementos necesarios para su correcta construcción. No incluye refuerzo.</t>
  </si>
  <si>
    <t>Colocación de GROUTING en concreto de 16.8 Mpa, para rellenos de muros en ladrillo portante de  29 m x15m x 0.06 m con perforación vertical. Incluye mano de obra y todos demás elementos necesarios para su correcta construcción. No incluye refuerzo.</t>
  </si>
  <si>
    <t>Suministro, transporte e instalación de extractor de olores eléctrico incluye todos los accesorios para su correcto funcionamiento.</t>
  </si>
  <si>
    <t>Suministro, transporte y colocación de lavaescobas prefabricado en concreto forrado en granito de 40 x 35 x 20 cm. fondo blanco. Incluye mortero 1:4, sifón y todo los demás elementos necesarios para su correcta instalación y funcionamiento. La llave bocamanquera y el sifón se pagarán en su item respectivo.</t>
  </si>
  <si>
    <t>Construcción de CÁRCAMO en concreto de 21 Mpa., con un ANCHO DE 0.30 m libres, ALTURA MÁXIMA DE 0.40 m libre, PAREDES Y PISOS DE 0.10 m de espesor, tapa para cárcamo de 0.40 m * 0.40 m plástica INGEPOL. Incluye suministro, transporte y colocación del concreto, acero de refuerzo según diseño (acero transversal varilla de 3/8" L = 0.85 cada 0.30 m y acero longitudinal 6 varillas de 1/4") y todo lo necesario para su correcta construcción y funcionamiento. Según diseño. La excavación se pagará en su ítem respectivo.</t>
  </si>
  <si>
    <t>Suministro, transporte e instalación de trampa de grasas en poliéster reforzado con fibra de vidrio, con medidas de 2.00m de alto x 1.90m de ancho x 2.90m largo con capacidad para 10.960 litros, con tabiques en zig zag ubicados como lo muestra el plano, con tapas removibles y compartimento para desnatador, reforzado con estructura metálica forrada con fibra de vidrio, con fondo plano para operar sobre base en concreto plana y uniforme, pintado con gel coat blanco. Incluye suministro, transporte e instalación de los materiales y todos los elementos necesarios para su correcta instalacion y funcionamiento. segun diseño planos hidrosanitarios del proyecto. La excavación, llenos, entresuelo, la placa de fondo y accesorios adicionales para la conexión a la red se pagarán en su ítem respectivo.</t>
  </si>
  <si>
    <t>Construcción de BANCA JARDINERA en concreto de 21 Mpa. con un ANCHO DE 0.50 m. y una ALTURA DE 0.40 m, aligerado con ladrillo rayado de 12 cm, según diseño. Incluye suministro, transporte y colocación del concreto, formaleta en súper "T" de 19 mm. o equivalente para acabado a la vista, molduras, biseles, protección, curado y todos los elementos necesarios para su correcta construcción, según diseño. No incluye acero de refuerzo ni anclajes ni excavaciones ni cimentación estas se pagarán en su respectivo item.</t>
  </si>
  <si>
    <t>Construcción de ESCALERAS AÉREAS en concreto PREMEZCLADO de 21 Mpa. Incluye suministro, transporte y colocación del concreto PREMEZCLADO, formaleta de primera calidad en súper "T" de 19 mm. o equivalente, para acabado a la vista de rampas, contrahuellas, borde de rampa, moldura chaflán en contrahuellas y borde de rampa, vibrado, protección y curado para estructuras, de acuerdo a las diferentes dimensiones establecida en los planos y todos los demás elementos necesarios para su correcto vaciado. No se incluye acero de refuerzo, excavaciones,anclajes, vigas de cimentacion estas se pagarán en su respectivo item. según diseño.</t>
  </si>
  <si>
    <t>Puerta vidriera 2 alas y 2 fijos de 2.45 m x 3.75 m, con cierra puerta superior  de sistema liviano en aluminio extruido con bastidor en tuberia. - En vidrio sanblasting laminado templado 4mm+4mm translucido. - Acabado en pintura electroestatica horneada al horno color negro ral 9005. - Cerradura de seguridad y tiradera vertical doble  tipo H - Incluye tope de piso en media luna , suministro y transporte de todos los materiales, transportes internos, acoples,  empaques, chazos, tornillos, sellado (interior y exterior) con silicona transparente antihongos y todos los elementos necesarios para su correcta fabricación, instalación y funcionamiento segun diseño (oratorio - primer nivel)</t>
  </si>
  <si>
    <t>Puerta entamborada doble con ventana de 2.8 x 3.29 de caras lisas, fabricada en lámina galvanizada calibre 18 con bastidores para el ala y el montante en tubería PTS de 30x30x3mm. Con ventana de sistema liviano en aluminio extruido con bastidor en tuberia, empaque de aislamiento de par galvanico. con cristal laminado templado 6mm+6mm translucido, acabado en pintura electroestatica horneada al horno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 segun diseño (Enfermeria-primer nivel)</t>
  </si>
  <si>
    <t>Puerta doble entamborada de 1 ala con rejilla de 0.90 m x 3 m de caras lisas, fabricada en lámina galvanizada calibre 18 con bastidores para el ala y el montante en tubería pts de 30x30x1,5mm + Persiana de ventilacion con empaque para aislamiento de par galvanico. -  Acabado en pintura electroestatica horneada al horno color negro ral 9005. - Manija autin de Yale o similar y tope de piso media luna. - Incluye suministro y transporte de todos los materiales, transportes internos, acoples,  empaques, chazos, tornillos, sellado (interior y exterior) con silicona transparente antihongos y todos los elementos necesarios para su correcta fabricación, instalación y funcionamiento segun diseño. (cuartos fríos - despensa de cafetería segundo nivel)</t>
  </si>
  <si>
    <t>Puerta doble entamborada con ventana de 2.8 x 3.9, de caras lisas, fabricada en lámina galvanizada calibre 18 con bastidores para el ala y el montante en tubería pts de 30x30x3mm. con Ventana de sistema liviano en aluminio extruido con bastidor en tuberia + empaque de aislamiento de par galvanico. Con cristal laminado templado 6mm+6mm translucido. - Acabado en pintura electroestatica horneada al horno color negro ral 9005. - Manija de seguridad, tope de piso media luna y tiradera doble. - Incluye suministro y transporte de todos los materiales, transportes internos, acoples,  empaques, chazos, tornillos, sellado (interior y exterior) con silicona transparente antihongos y todos los elementos necesarios para su correcta fabricación, instalación y funcionamiento segun diseño. (cajero primer nivel)</t>
  </si>
  <si>
    <t>Suministro, transporte e instalación de medidor agua volumetrico de 1/2", incluye caja plastica para empotrar en piso y accesorios nesesarios para su correcta instalacion y funcuncionamiento.  La demilición de pisos, mampostería y/o estructuras de concreto, excavaciones, cargue, transporte,  botada de escombros, así como la reparación de concreto no están incluidas pues se tendrán en cuenta en su ítem respectivo.</t>
  </si>
  <si>
    <t>Suministro, transporte e instalación de medidor agua volumetrico de 1/2", incluye gabinete metálico de 0,60x0,30x0,16 y accesorios nesesarios para su correcta instalacion y funcuncionamiento. La demilición de pisos, mampostería y/o estructuras de concreto, excavaciones, cargue, transporte,  botada de escombros, así como la reparación de concreto no están incluidas pues se tendrán en cuenta en su ítem respectivo</t>
  </si>
  <si>
    <t>AC01</t>
  </si>
  <si>
    <t>AC02</t>
  </si>
  <si>
    <t>AC03</t>
  </si>
  <si>
    <t>AC04</t>
  </si>
  <si>
    <t>AC05</t>
  </si>
  <si>
    <t>AC06</t>
  </si>
  <si>
    <t>AC07</t>
  </si>
  <si>
    <t>AC08</t>
  </si>
  <si>
    <t>AC09</t>
  </si>
  <si>
    <t>AC10</t>
  </si>
  <si>
    <t>AC11</t>
  </si>
  <si>
    <t>AC12</t>
  </si>
  <si>
    <t>AC13</t>
  </si>
  <si>
    <t>AC14</t>
  </si>
  <si>
    <t>AC15</t>
  </si>
  <si>
    <t>AC16</t>
  </si>
  <si>
    <t>AC17</t>
  </si>
  <si>
    <t>AC18</t>
  </si>
  <si>
    <t>AC19</t>
  </si>
  <si>
    <t>AC20</t>
  </si>
  <si>
    <t>AC21</t>
  </si>
  <si>
    <t>AC22</t>
  </si>
  <si>
    <t>AC23</t>
  </si>
  <si>
    <t>AC24</t>
  </si>
  <si>
    <t>AC25</t>
  </si>
  <si>
    <t>AC26</t>
  </si>
  <si>
    <t>AC27</t>
  </si>
  <si>
    <t>AC28</t>
  </si>
  <si>
    <t>AC29</t>
  </si>
  <si>
    <t>AC30</t>
  </si>
  <si>
    <t>AC31</t>
  </si>
  <si>
    <t>AC32</t>
  </si>
  <si>
    <t>AC33</t>
  </si>
  <si>
    <t>AC34</t>
  </si>
  <si>
    <t>AC35</t>
  </si>
  <si>
    <t>AC36</t>
  </si>
  <si>
    <t>AC37</t>
  </si>
  <si>
    <t>AC38</t>
  </si>
  <si>
    <t>AC39</t>
  </si>
  <si>
    <t>AC40</t>
  </si>
  <si>
    <t>AC41</t>
  </si>
  <si>
    <t>AC42</t>
  </si>
  <si>
    <t>AC43</t>
  </si>
  <si>
    <t>AC44</t>
  </si>
  <si>
    <t>AC45</t>
  </si>
  <si>
    <t>AC46</t>
  </si>
  <si>
    <t>AC47</t>
  </si>
  <si>
    <t>AC48</t>
  </si>
  <si>
    <t>AC49</t>
  </si>
  <si>
    <t>AC50</t>
  </si>
  <si>
    <t>AC51</t>
  </si>
  <si>
    <t>AC52</t>
  </si>
  <si>
    <t>AC53</t>
  </si>
  <si>
    <t>AC54</t>
  </si>
  <si>
    <t>AC55</t>
  </si>
  <si>
    <t>AC56</t>
  </si>
  <si>
    <t>AC57</t>
  </si>
  <si>
    <t>AC58</t>
  </si>
  <si>
    <t>AC59</t>
  </si>
  <si>
    <t>AC60</t>
  </si>
  <si>
    <t>AC61</t>
  </si>
  <si>
    <t>AC62</t>
  </si>
  <si>
    <t>AC63</t>
  </si>
  <si>
    <t>AC64</t>
  </si>
  <si>
    <t>AC65</t>
  </si>
  <si>
    <t>AC66</t>
  </si>
  <si>
    <t>AC67</t>
  </si>
  <si>
    <t>AC68</t>
  </si>
  <si>
    <t>AC69</t>
  </si>
  <si>
    <t>AC70</t>
  </si>
  <si>
    <t>AC71</t>
  </si>
  <si>
    <t>AC72</t>
  </si>
  <si>
    <t>AC73</t>
  </si>
  <si>
    <t>AC74</t>
  </si>
  <si>
    <t>AC75</t>
  </si>
  <si>
    <t>AC76</t>
  </si>
  <si>
    <t>AC77</t>
  </si>
  <si>
    <t>mt</t>
  </si>
  <si>
    <t>AC78</t>
  </si>
  <si>
    <t>AC79</t>
  </si>
  <si>
    <t>AC80</t>
  </si>
  <si>
    <t>AC81</t>
  </si>
  <si>
    <t>AC82</t>
  </si>
  <si>
    <t>AC83</t>
  </si>
  <si>
    <t>AC84</t>
  </si>
  <si>
    <t>AC85</t>
  </si>
  <si>
    <t>AC86</t>
  </si>
  <si>
    <t>AC87</t>
  </si>
  <si>
    <t>AC88</t>
  </si>
  <si>
    <t>Suministro, transporte e instalación de transformador trifásico, tipo SECO de 300 KVA, 13200/208/120V. AISLADO EN RESINA EPÓXICA AISLAMIENTO CLASE F. Incluye todo lo necesario para su correcta instalación y funcionamiento.</t>
  </si>
  <si>
    <t>AC89</t>
  </si>
  <si>
    <t>Suministro, transporte e instalación de Interconexión eléctrica y mecánica entre transformador de 300KVA/208VAC y totalizador de tablero principal a través de barras de cobre. instaladas por personal especializado de industrias con herramientas necesarias para dicha interconexión.La instalación sólo considera personal dentro del área metropolitana del valle de aburra en horario diurno y dias habiles  y todo lo necesario para su correcta instalación y puesta en funcionamiento</t>
  </si>
  <si>
    <t>AC90</t>
  </si>
  <si>
    <t>Suministro, transporte y construccion de caja de piso ANTIFRAUDE según Norma de epm RS3-005 VACIADA EN CONCRETO, incluye Tapa 120 x 80 cm ANTIFRAUDE según Norma epm RS4-001. No inclye ni excavaciones ni llenos ni triturados estos se cancelarán en su item respectivo.</t>
  </si>
  <si>
    <t>AC91</t>
  </si>
  <si>
    <t>Suministro, transporte e instalación de   TABLERO PRINCIPAL DE ACOMETIDAS   TGA,  autosoportado construido en lámina COLD ROLLED calibre 14 y 16 para uso interior IP 40, incluye Barraje de distribución en cobre electrolitico de 1000 Amperios, Barraje de distribución en cobre electrolitico de 150 Amperios, Breaker 1000 amperios, 230/440VAC  100/65 KA,   Breaker 3 x 40 amperios, 230/440VAC  30/14 KA, DPS tipo I+II trifásico 3F + N - 5H, MCOV: 150V, Iimp: 12,5kA onda 10/350, Imáx: 80kA onda 8/20, Up &lt;= 0,7kV, Breaker 3 x 100 amperios, 230/440VAC  30/14 KA, Breaker 3 x 225 amperios, 230/440VAC  60/25 KA, Breaker 3 x 250 amperios, 230/440VAC  60/25 KA, Breaker 3 x 300 amperios, 230/440VAC  50/37 KA.</t>
  </si>
  <si>
    <t>AC92</t>
  </si>
  <si>
    <t>Suministro, transporte e instalación de       TABLERO DE ZONAS COMUNES Y TRANSFERENCIA incluye Barraje de distribución en cobre electrolitico de 150 Amperios, Barraje de distribución en cobre electrolitico de 150 Amperios, Medidor trifásico tetrafilar 3 fases 4 hilos, medidor de activa y reactiva, Breaker 3 x 100 amperios, 230/440VAC  30/14 , Breaker 3 x 20 amperios, 230/440VAC  30/14 KA, Breaker 3 x 30 amperios, 230/440VAC  30/14 KA, Breaker 3 x 40 amperios, 230/440VAC  30/14 KA, Contactor de 3 x (105AC3/160AC1) A, ENCLAVAMIENTO MECANICO, Tarjeta de transferencia automática VORKOM I , Serie 2K54003 a 220V con conectores, bridas y juego de condensadores,  Selector termoplástico de 2 posiciones, Selector termoplástico de 3 posiciones y pilotos</t>
  </si>
  <si>
    <t>AC93</t>
  </si>
  <si>
    <t>Suministro, transporte e instalación de  Norma de epm RA2-017 acometida primaria a  13.2 kV en cruceta volada de 2400 mm  . Incluye: cualquier equipo o grúa que sea requerido para llevar a cabo la actividad. (se adjunta norma para mayor claridad.</t>
  </si>
  <si>
    <t>AC94</t>
  </si>
  <si>
    <t>Suministro transporte e instalacion de cable No. 1/0 AWG, AL, AAC, MONOPOLAR AISLADO XLPE/LLDPE, 15 KV, 100 % , 90 °C, CON NEUTRO CONCENTRICO EN Cu COMPLETO 100% va por ducto existente de 4" para acometida primaria desde punto de conexión hasta subestación 1 según diseño.</t>
  </si>
  <si>
    <t>AC95</t>
  </si>
  <si>
    <t>Suministro, transporte e instalación de celda de seccionamiento 17,5 kV, 630A autosoportada en lamina Coll rolled calibre 12 para perfileria y tapa reforzada en calibre 14. Seccionador tripolar de operación bajo carga. Mecanismo para operación manual del seccionador quepermite ubicarlo en tres posiciones: transformador conectado;transformador desconectado; transformador aterrizado.   Y todo lo necesario para su correcta instalación y puesta en funcionamiento</t>
  </si>
  <si>
    <t>AC96</t>
  </si>
  <si>
    <t>Suministro, transporte e instalación de Celda autosoportada para transformador de - CLCT-300KVA tipo Seco, CLCT-300KVA, construida en lámina cold rolled calibre 16 para perfileria y tapa, reforzada en lámina calibre 14, Norma EEPPM,  Y todo lo necesario para su correcta instalación y puesta en funcionamiento.</t>
  </si>
  <si>
    <t>AC97</t>
  </si>
  <si>
    <t>Suministro, transporte e instalación de malla de puesta a tierra para subestación en cable desnudo de Cu N°4/0, incluye soldadura, varillas copper weld, tratamiento quimico y demás accesorios para su correcto funcionamiento. No incluye excavación y lleno con material de sitio estos se pagarán en su respectivo item.</t>
  </si>
  <si>
    <t>AC98</t>
  </si>
  <si>
    <t>Suministro, transporte e instalación  bandeja tipo escalera 20X8X2,4m de 15 barras, Galvanizada. Incluye tapa inferior, incluye anclaje, marcación, obra civil y demás elementos necesarios para su correcta intalacion.</t>
  </si>
  <si>
    <t>AC99</t>
  </si>
  <si>
    <t>Suministro, transporte e instalación  bandeja tipo escalera 60X8X2,4m de 15 barras, Galvanizada con una divisiones. Incluye tapa inferior, incluye anclaje, marcación, obra civil y demás elementos necesarios para su correcta intalacion.</t>
  </si>
  <si>
    <t>AC100</t>
  </si>
  <si>
    <t>Suministro, transporte e instalación de  Tablero para 23 contadores trifásico  MOD#1,  autosoportado construido en lámina COLD ROLLED calibre 16 y 18 para uso interior IP 40, de referencia. Y todo lo necesario para su correcta instalación y puesta en funcionamiento</t>
  </si>
  <si>
    <t>AC101</t>
  </si>
  <si>
    <t>Suministro, transporte e instalación de  Tablero para 24 contadores trifásico  MOD # 2, Barraje de distribución en cobre electrolitico de 200 Amperios, Breaker 3 x  125 amperios, 230/440VAC  60/25 KA, Minibreaker 2 x 40 amperios, 230VAC, 10 KA, Minibreaker 3 x 40 amperios, 230VAC, 10 KA, Medidor bifásico trifilar 2 fases 3 hilos, EMB 23 medidor parrilla de activa, Medidor trifásico tetrafilar 3 fases 4 hilos, medidor de activa y reactiva</t>
  </si>
  <si>
    <t>AC102</t>
  </si>
  <si>
    <t>Suministro, transporte e instalación de Tablero para 24 contadores trifásico  MOD # 3, Barraje de distribución en cobre electrolitico de 200 Amperios, Breaker 3 x  125 amperios, 230/440VAC  60/25 KA, Minibreaker 2 x 40 amperios, 230VAC, 10 KA, Minibreaker 3 x 40 amperios, 230VAC, 10 KA, Medidor bifásico trifilar 2 fases 3 hilos, EMB 23 medidor parrilla de activa, Medidor trifásico tetrafilar 3 fases 4 hilos, medidor de activa y reactiva</t>
  </si>
  <si>
    <t>AC103</t>
  </si>
  <si>
    <t>Suministro, transporte e instalación de Tablero para 24 contadores trifásico  MOD # 4, Barraje de distribución en cobre electrolitico de 200 Amperios, Breaker 3 x 150 amperios, 230/440VAC  60/25 KA,  Minibreaker 2 x 40 amperios, 230VAC, 10 KA, Minibreaker 3 x 40 amperios, 230VAC, 10 KA, Medidor bifásico trifilar 2 fases 3 hilos, EMB 23 medidor parrilla de activa, Medidor trifásico tetrafilar 3 fases 4 hilos, medidor de activa y reactiva</t>
  </si>
  <si>
    <t>AC104</t>
  </si>
  <si>
    <t>Suministro, transporte e instalación de Tablero para 24 contadores trifásico  MOD # 5, Barraje de distribución en cobre electrolitico de 200 Amperios, Breaker 3 x 75 amperios,  230/440VAC  30/14KA, Minibreaker 2 x 40 amperios, 230VAC, 10 KA, Minibreaker 3 x 40 amperios, 230VAC, 10 KA, Medidor bifásico trifilar 2 fases 3 hilos, EMB 23 medidor parrilla de activa, Medidor trifásico tetrafilar 3 fases 4 hilos, medidor de activa y reactiva</t>
  </si>
  <si>
    <t>AC105</t>
  </si>
  <si>
    <t>Suministro, transporte e instalación de Tablero para 24 contadores trifásico  MOD # 6, Barraje de distribución en cobre electrolitico de 200 Amperios, Breaker 3 x  125 amperios, 230/440VAC  60/25 KA, Minibreaker 2 x 40 amperios, 230VAC, 10 KA, Minibreaker 3 x 40 amperios, 230VAC, 10 KA, Medidor bifásico trifilar 2 fases 3 hilos, EMB 23 medidor parrilla de activa, Medidor trifásico tetrafilar 3 fases 4 hilos, medidor de activa y reactiva</t>
  </si>
  <si>
    <t>AC106</t>
  </si>
  <si>
    <t>Suministro, transporte e instalación de Tablero para 24 contadores trifásico  MOD # 7, Barraje de distribución en cobre electrolitico de 200 Amperios, Breaker 3 x 100 amperios, 230/440VAC  30/14 KA, Minibreaker 2 x 40 amperios, 230VAC, 10 KA, Minibreaker 3 x 40 amperios, 230VAC, 10 KA, Medidor bifásico trifilar 2 fases 3 hilos, EMB 23 medidor parrilla de activa, Medidor trifásico tetrafilar 3 fases 4 hilos, medidor de activa y reactiva</t>
  </si>
  <si>
    <t>AC107</t>
  </si>
  <si>
    <t xml:space="preserve">Suministro, transporte e instalación deTablero para 24 contadores trifásico  MOD # 8, Barraje de distribución en cobre electrolitico de 200 Amperios, Breaker 3 x  125 amperios, 230/440VAC  60/25 KA, Minibreaker 2 x 40 amperios, 230VAC, 10 KA, Minibreaker 3 x 40 amperios, 230VAC, 10 KA, Medidor bifásico trifilar 2 fases 3 hilos, EMB 23 medidor parrilla de activa, Medidor trifásico tetrafilar 3 fases 4 hilos, medidor de activa y reactiva </t>
  </si>
  <si>
    <t>AC108</t>
  </si>
  <si>
    <t>Suministro, transporte e instalación de salida de toma doble  con polo a tierra (4m) expuesto, 15A, 250V Tipo LEV referencia 5320 ACP y según norma NEMA 5-15R ACP o equivalente, expuesta en tubería EMT de 1/2". Incluye toma, ducto EMT 1/2",  conductores de cobre 12 AWG-CU-PE HF FR LC CT-80ºC, caja metálica galvanizada 12*12*5 de sobreponer con tapa suplemento, conectores de conexión y/o empalme, grapa metálica galvanizada doble ala, marcación con pintura de acuerdo a la norma, y demás accesorios necesarios para su correcta instalación.</t>
  </si>
  <si>
    <t>AC109</t>
  </si>
  <si>
    <t>Suministro, transporte e instalación de salida de toma doble con polo a tierra (salida promedio 3m), empotrado, 15 A, .LEV ref 5320, 125 V y según la norma NEMA 5-15R, certificación RETIE y pruebas de conformidad UL. Incluye toma, la  tapa, cajas 4"x4" con tapa suplemento, ducto pvc de 3/4", conectores de conexión y empalme, adaptadores terminales, curvas, pega pvc, tornillos, conductores de cobre 12 AWG-CU-PE HF FR LC CT-80ºC,  obra civil, y demás accesorios y elementos para su correcta instalación y funcionamiento.(Salida promedio de 3 m).</t>
  </si>
  <si>
    <t>AC110</t>
  </si>
  <si>
    <t>Suministro, transporte e instalación de salida de toma doble para alumbrado a nivel de cielo, con polo a tierra (salida promedio 3m) expuesto, 10A, 250V Tipo LEV referencia 5320 ACP y según norma NEMA 5-15R ACP o equivalente, expuesta en tubería EMT de 1/2". Incluye toma, ducto EMT 1/2",  conductores de cobre 12 AWG-CU-PE HF FR LC CT-80ºC, caja metálica galvanizada 12*12*5 de sobreponer con tapa suplemento, conectores de conexión y/o empalme, grapa metálica galvanizada doble ala, marcación con pintura de acuerdo a la norma, y demás accesorios necesarios para su correcta instalación.</t>
  </si>
  <si>
    <t>AC111</t>
  </si>
  <si>
    <t>Suministro, transporte e instalación de salida para lampara de emergencia en toma doble con polo a tierra (4m) expuesto para 15A, 127V Tipo LEV referencia 5320 ACP y según norma NEMA 5-15R ACP o equivalente, expuesta en tubería EMT de 1/2". Incluye toma, ducto EMT 1/2",  conductores de cobre 12 AWG-CU-PE HF FR LC CT-80ºC, caja metálica galvanizada 12*12*5 de sobreponer con tapa suplemento, conectores de conexión y/o empalme, grapa metálica galvanizada doble ala, marcación con pintura de acuerdo a la norma, y demás accesorios necesarios para su correcta instalación</t>
  </si>
  <si>
    <t>AC112</t>
  </si>
  <si>
    <t>Suministro, transporte e instalación de acometida hacia planta de emergencia del sistema eléctrico 3N°1/0+1N°1/0+1N°4 aluminio serie 8000  HF FR LS TC 600V 75ºC. incluye todo lo necesario para su correcta instalación y puesta en funcionamiento</t>
  </si>
  <si>
    <t>AC113</t>
  </si>
  <si>
    <t>Suministro, transporte e instalación de acometida modulos 5, 6, 7 y 8 6N°2/0+2N°1/0 aluminio serie 8000  HF FR LS TC 600V 75ºC. incluye todo lo necesario para su correcta instalación y puesta en funcionamiento</t>
  </si>
  <si>
    <t>AC114</t>
  </si>
  <si>
    <t>Suministro, transporte e instalación de acometida Módulo 1 al 4  6N°4/0+2N°2/0+1N°2 aluminio serie 8000  HF FR LS TC 600V 75ºC. incluye todo lo necesario para su correcta instalación y puesta en funcionamiento</t>
  </si>
  <si>
    <t>AC115</t>
  </si>
  <si>
    <t>Suministro, transporte e instalación de acometida hacia gabinete zonas comunes 3N°4/0+1N°2/0 aluminio serie 8000  HF FR LS TC 600V 75ºC. incluye todo lo necesario para su correcta instalación y puesta en funcionamiento</t>
  </si>
  <si>
    <t>AC116</t>
  </si>
  <si>
    <t xml:space="preserve"> Suministro, transporte e instalación de acometida trifásica en cables 3No6(F) + 1No6(N) + 1No6(T) aluminio serie 8000  HF FR LS TC 600V 75ºC. Incluye todo lo necesario para su correcto </t>
  </si>
  <si>
    <t>AC117</t>
  </si>
  <si>
    <t xml:space="preserve">Suministro, transporte e instalación de acometida bifasica en cables 2No6(F) + 1No6(T) + 1No10(T) aluminio serie 8000  HF FR LS TC 600V 75ºC.Incluye todo lo necesario para su correcto. </t>
  </si>
  <si>
    <t>AC118</t>
  </si>
  <si>
    <t>Suministro, transporte e instalación de luminaria SYLVANIA P26829 LED BALA 30W NW UNV JUPITER o similar, INCLUYE Cable encauchetado 3x14 AWG(promedio de 100 cm) libre de halógenos, clavija con polo a tierra, elementos de fijación según norma NRS-10, ANDAMIOS CERTIFICADOS y demás accesorios para su correcta instalación. La luminaria completa debe cumplir las últimas disposiciones del  RETILAP y el RETIE se debe entregar curva fotométrica certificada del fabricante.</t>
  </si>
  <si>
    <t>AC119</t>
  </si>
  <si>
    <t>Suministro, transporte e instalación de reflector P28640-19 LED REFLECTOR JETA 70W DL 70 100-240 6300 6500 90 25H/IP65 o similar con fotocelda, INCLUYE Cable encauchetado 3x14 AWG(promedio de 100 cm) libre de halógenos, clavija con polo a tierra, elementos de fijación según norma NRS-10, ANDAMIOS CERTIFICADOS y demás accesorios para su correcta instalación. La luminaria completa debe cumplir las últimas disposiciones del  RETILAP y el RETIE se debe entregar curva fotométrica certificada del fabricante.</t>
  </si>
  <si>
    <t>AC120</t>
  </si>
  <si>
    <t>Suministro, transporte e instalación de salida de sensor de movimiento (salida promedio 3m),REF ODCOS-I1W de Levitón ó equivalente,  en tubería EMT de 3/4" expuesta. Incluye sensor de movimiento para techo 360°, alcance 6 m,  caja 12*12*5 Cm con tapa suplemento , ducto EMT de 3/4", conectores de conexión y empalme, adaptadores terminales, curvas, chazos, tornillos, abrazaderas,  CABLES libre de Halógenos 12 AWG CU  HF FR LS TC 750V 80°C , y demás accesorios y elementos para su correcta instalación y funcionamiento.</t>
  </si>
  <si>
    <t>AC121</t>
  </si>
  <si>
    <t>Suministro, transporte e instalación de luminaria para suspender P28388-36 LED HIGH BAY HBL3 110W CW 110 120-277 15200 5000 138 50H/IP20 ó Equivalente. Incluye cable encauchetado 3x14 AWG(promedio de 100 cm), clavija con polo a tierra, prensaestopa, elementos de fijación según norma NRS-10, ANDAMIOS CERTIFICADOS y demás accesorios para su correcta instalación. La luminaria completa debe cumplir las últimas disposiciones del  RETILAP y el RETIE se debe entregar curva fotométrica certificada del fabricante .(Archivo digital. ies)</t>
  </si>
  <si>
    <t>AC122</t>
  </si>
  <si>
    <t>Desmonte y transporte de transformador monofásico de 37,5 KVA , y reintegro donde indique epm.Incluye cualquier equipo o grúa que sea requerido para llevara a cabo la actividad. Incluye prueba VLF de aislamiento</t>
  </si>
  <si>
    <t>AC123</t>
  </si>
  <si>
    <t>Desmonte y transporte desconectadores monopolares para 13.2 kV en cruceta volada de 2400 mm  y reintegro donde indique epm, según norma de epm RA2-010 . Incluye cualquier equipo o grúa que sea requerido para llevara a cabo la actividad.</t>
  </si>
  <si>
    <t>AC124</t>
  </si>
  <si>
    <t>Suministro, transporte e instalación de luminaria para sobreponer LED HERMÉTICA 50 W DL P24359  de Sylvania ó Equivalente, INCLUYE Cable encauchetado 3x14 AWG(promedio de 100 cm), clavija con polo a tierra, prensaestopa, elementos de fijación según norma NRS-10, ANDAMIOS CERTIFICADOS y demás accesorios para su correcta instalación. La luminaria completa debe cumplir las últimas disposiciones del  RETILAP y el RETIE se debe entregar curva fotométrica certificada del fabricante .(Archivo digital. ies)</t>
  </si>
  <si>
    <t>AC125</t>
  </si>
  <si>
    <t>Suministro, transporte e instalación de toma de seguridad -3 polos + tierra,  5H, tipo IP44;  32 amperios, 120 Voltios, grado de protección IP44, para incrustar en caja. Incluye caja metálica galvanizada, terminales, anillo de identificación, fijación, conectores y demás accesorios necesarios para su correcta instalación.(para bypass de sistema regulado a UPS)</t>
  </si>
  <si>
    <t>AC126</t>
  </si>
  <si>
    <t>Suministro, transporte e instalación de clavija de seguridad -3 polos+tierra, 5H, tipo VCP; 32 amperios, 120 Voltios, grado de protección IP44. Incluye: accesorios necesarios para su correcta instalación.</t>
  </si>
  <si>
    <t>AC127</t>
  </si>
  <si>
    <t>Suministro, transporte e instalación de  Norma de epm RA2-010 desconectadores monopolares para 13.2 kV en cruceta volada de 2400 mm  . Incluye: cualquier equipo o grúa que sea requerido para llevar a cabo la actividad. (se adjunta norma para mayor claridad.</t>
  </si>
  <si>
    <t>AC128</t>
  </si>
  <si>
    <t xml:space="preserve">Suministro e instalación de cable encauchetado 3No14  AWG CU  HF FR LS TC 600V cobre - 90ºC.por canaleta, Incluye empalme, correas de amarre y demás accesorios necesarios para su correcta instalación. </t>
  </si>
  <si>
    <t>AC129</t>
  </si>
  <si>
    <t>Suministro, transporte e instalación de  alimentador en 3No12AWG CU  HF FR LS TC 600V cobre - 90ºC.</t>
  </si>
  <si>
    <t>AC130</t>
  </si>
  <si>
    <t>Suministro, transporte e instalación de  alimentador en 3No10 AWG CU  HF FR LS TC 600V cobre - 90ºC.</t>
  </si>
  <si>
    <t>AC131</t>
  </si>
  <si>
    <t>Suministro, transporte e instalación de tubería metálica EMT  diámetro 1". N para alimentación a tableros de locales y luminarias en cubierta de 70 W Incluye adaptadores, uniones, curvas, grapas  doble ala  pintura de identificación, resanes en mortero 1:4 y demás accesorios necesarios para su correcta instalación.</t>
  </si>
  <si>
    <t>AC132</t>
  </si>
  <si>
    <t>Suministro, transporte e instalación de salida de toma doble para alumbrado a nivel de cielo, con polo a tierra (salida promedio 3m) expuesto, 20A, 240V Tipo LEV referencia 5-20R o similar, ACP y según norma NEMA  o equivalente, expuesta en tubería EMT de 1". Incluye toma, ducto EMT 1",  conductores de cobre 12 AWG-CU-PE HF FR LC CT-80ºC, caja metálica galvanizada 12*12*5 de sobreponer con tapa suplemento, conectores de conexión y/o empalme, grapa metálica galvanizada doble ala, marcación con pintura de acuerdo a la norma, y demás accesorios necesarios para su correcta instalación. Para iluminacrias 70W</t>
  </si>
  <si>
    <t>AC133</t>
  </si>
  <si>
    <t>Suministro transporte e instalacion de cablofil 10x5.4 cm legrand o su equivalente para cableado de datos el cual incluye soporte y fijaciones y todo lo necesario para su correcta instalacion.</t>
  </si>
  <si>
    <t>AC134</t>
  </si>
  <si>
    <t>ICOCIV</t>
  </si>
  <si>
    <t>Ajuste a los precios unitarios de los saldos de las actividades contractuales al acta 10</t>
  </si>
  <si>
    <t>Construcción de LOSA SOBRE METALDECK  o equivalente, en concreto de 21 Mpa. CON CONECTORES DE CORTANTE Y ELEMENTOS DE FIJACION CON PERNOS NELSON STUD con un ESPESOR DE 0,15 m. medida desde la canal profunda del Metaldeck. Incluye suministro, transporte y colocación del concreto premezclado de 21 Mpa bombeado, impermeabilización integral con Plastocrete DM o equivalente, acabado rayado tipo Metro, Metaldeck o equivalente cal 20 de 3", concectores de cortante, pernos de fijacion NELSON STUD segun diseño, formaleta en súper "T" de 19 mm. para tapas laterales, vibrado, protección, curado, y todos los demás elementos necesarios para su correcta construcción. El acero de refuerzo y la malla electrosolda se pagarán en su respectivo item. (zona de tanquies)</t>
  </si>
  <si>
    <t>Construcción de LOSA SOBRE METALDECK  o equivalente, en concreto de 21 Mpa. CON CONECTORES DE CORTANTE Y ELEMENTOS DE FIJACION CON PERNOS NELSON STUD con un ESPESOR DE 0,12 m. medida desde la canal profunda del Metaldeck. Incluye suministro, transporte y colocación del concreto premezclado de 21 Mpa bombeado, impermeabilización integral con Plastocrete DM o equivalente, acabado rayado tipo Metro, Metaldeck o equivalente cal 20 de 2", concectores de cortante, pernos de fijacion NELSON STUD segun diseño, formaleta en súper "T" de 19 mm. para tapas laterales, vibrado, protección, curado, y todos los demás elementos necesarios para su correcta construcción. El acero de refuerzo y la malla electrosolda se pagarán en su respectivo item. (zona de tanquies)</t>
  </si>
  <si>
    <t>Construcción de PISO EN CONCRETO PULIDO DE 21 Mpa, con un ESPESOR DE 5 cm,modulado 1,0 x 1.0 m. Incluye suministro y transporte de los materiales, formaletas,  Sikafloor 3 Quarzt Top Neutro o equivalente, dosificado 5 kg/m2, acabado con helicóptero, marcación de dilataciones con cortadora y todo lo necesario para su correcta ejecución y funcionamiento. el acero de refuerzo se pagará en su respectivo. La aplicacion tecnica se debe hacer siguiendo todas las instrucciones y recomendaciones del fabricante y se debe coordinar con el vaciado del piso en concreto.</t>
  </si>
  <si>
    <t>Suministro, transporte y colocación de PISO CERÁMICO DUROPISO CANTERA 51 x 51  cm, o su equivalente, colores Blanco, con prueba de resistencia de abrasión 5. Incluye,  juntas cada 1.80m x 1.80 m, pegacor de Sumicol o equivalente para la pega de la cerámica,  lechada tipo concolor de Sumicol o equivalente, color aprobado por la interventoría, remates, cortes con máquina, crucetas plasticas de 2 mm. y todo lo necesario para su correcta instalación y funcionamiento. El mortero de nivelacion se paga en su item respectivo. Se debe entregar muestra previa a la instalación para la aprobación de la interventoría</t>
  </si>
  <si>
    <t>AC</t>
  </si>
  <si>
    <t>OBRAS ALTERNATIVAS CONSTRUCTIVAS</t>
  </si>
  <si>
    <t>Enviar con copia a emduceinfo@gmail.com</t>
  </si>
  <si>
    <t>26/06/2023 al 31/07/2023</t>
  </si>
  <si>
    <t>ACTA 1 (GOB)</t>
  </si>
  <si>
    <t>DEL 26 DE JUNIO AL 31 DE JULIO DE 2023</t>
  </si>
  <si>
    <t>DESCUENTOS MES DE JULIO</t>
  </si>
  <si>
    <t>ACTA 2 (GOB)</t>
  </si>
  <si>
    <t>ACTA 3 (GOB)</t>
  </si>
  <si>
    <t>ACTA 4 (GOB)</t>
  </si>
  <si>
    <t>VALOR TOTAL A PAGAR DEL ACTA DE OBRA</t>
  </si>
  <si>
    <t>VALOR TOTAL A PAGAR DEL ACTA DE INTERVENTORIA</t>
  </si>
  <si>
    <t>VALOR TOTAL DEL PROYECTO</t>
  </si>
  <si>
    <t>Director de interventoria</t>
  </si>
  <si>
    <t>Ana María Martinez</t>
  </si>
  <si>
    <t>En el Municipio de La Ceja del Tambo, el día 5 de SEPTIEMBRE de 2023, se reunieron , ANA MARIA MARQUEZ, en su calidad de director de interventoria y CLAUDIA CELENY LONDOÑO ESCOBAR, en su calidad de director de obra, con el fin de determinar el siguiente cambio de obra:</t>
  </si>
  <si>
    <t>LUISA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</si>
</sst>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5" formatCode="&quot;$&quot;\ #,##0;\-&quot;$&quot;\ #,##0"/>
    <numFmt numFmtId="7" formatCode="&quot;$&quot;\ #,##0.00;\-&quot;$&quot;\ #,##0.00"/>
    <numFmt numFmtId="8" formatCode="&quot;$&quot;\ #,##0.00;[Red]\-&quot;$&quot;\ #,##0.00"/>
    <numFmt numFmtId="42" formatCode="_-&quot;$&quot;\ * #,##0_-;\-&quot;$&quot;\ * #,##0_-;_-&quot;$&quot;\ * &quot;-&quot;_-;_-@_-"/>
    <numFmt numFmtId="44" formatCode="_-&quot;$&quot;\ * #,##0.00_-;\-&quot;$&quot;\ * #,##0.00_-;_-&quot;$&quot;\ * &quot;-&quot;??_-;_-@_-"/>
    <numFmt numFmtId="43" formatCode="_-* #,##0.00_-;\-* #,##0.00_-;_-* &quot;-&quot;??_-;_-@_-"/>
    <numFmt numFmtId="164" formatCode="&quot;$&quot;\ #,##0.00"/>
    <numFmt numFmtId="165" formatCode="_-[$$-240A]\ * #,##0.00_-;\-[$$-240A]\ * #,##0.00_-;_-[$$-240A]\ * &quot;-&quot;??_-;_-@_-"/>
    <numFmt numFmtId="166" formatCode="_(* #,##0.00_);_(* \(#,##0.00\);_(* &quot;-&quot;??_);_(@_)"/>
    <numFmt numFmtId="167" formatCode="&quot;$&quot;\ #,##0"/>
    <numFmt numFmtId="168" formatCode="[$$-240A]\ #,##0.00"/>
    <numFmt numFmtId="169" formatCode="_([$$-240A]\ * #,##0.00_);_([$$-240A]\ * \(#,##0.00\);_([$$-240A]\ * &quot;-&quot;??_);_(@_)"/>
    <numFmt numFmtId="170" formatCode="[$-F800]dddd\,\ mmmm\ dd\,\ yyyy"/>
    <numFmt numFmtId="171" formatCode="_ &quot;$&quot;\ * #,##0_ ;_ &quot;$&quot;\ * \-#,##0_ ;_ &quot;$&quot;\ * &quot;-&quot;??_ ;_ @_ "/>
    <numFmt numFmtId="172" formatCode="0.0"/>
    <numFmt numFmtId="173" formatCode="_-* #,##0_-;\-* #,##0_-;_-* &quot;-&quot;??_-;_-@_-"/>
    <numFmt numFmtId="174" formatCode="0.000%"/>
    <numFmt numFmtId="175" formatCode="0.000000"/>
    <numFmt numFmtId="176" formatCode="_-&quot;$&quot;\ * #,##0_-;\-&quot;$&quot;\ * #,##0_-;_-&quot;$&quot;\ * &quot;-&quot;??????_-;_-@_-"/>
    <numFmt numFmtId="177" formatCode="0.0%"/>
    <numFmt numFmtId="178" formatCode="_ * #,##0.00_ ;_ * \-#,##0.00_ ;_ * &quot;-&quot;??_ ;_ @_ "/>
    <numFmt numFmtId="179" formatCode="_ * #,##0_ ;_ * \-#,##0_ ;_ * &quot;-&quot;??_ ;_ @_ "/>
    <numFmt numFmtId="180" formatCode="_-&quot;$&quot;\ * #,##0.0_-;\-&quot;$&quot;\ * #,##0.0_-;_-&quot;$&quot;\ * &quot;-&quot;_-;_-@_-"/>
    <numFmt numFmtId="181" formatCode="#,##0.0"/>
    <numFmt numFmtId="182" formatCode="_-&quot;$&quot;\ * #,##0.00_-;\-&quot;$&quot;\ * #,##0.00_-;_-&quot;$&quot;\ * &quot;-&quot;_-;_-@_-"/>
    <numFmt numFmtId="183" formatCode="0.00;\-0.00;;@"/>
    <numFmt numFmtId="184" formatCode="#,##0.000"/>
    <numFmt numFmtId="185" formatCode="&quot;$&quot;\ #,##0.0;\-&quot;$&quot;\ #,##0.0"/>
  </numFmts>
  <fonts count="49" x14ac:knownFonts="1">
    <font>
      <sz val="11"/>
      <color theme="1"/>
      <name val="Calibri"/>
      <family val="2"/>
      <scheme val="minor"/>
    </font>
    <font>
      <sz val="11"/>
      <color theme="1"/>
      <name val="Calibri"/>
      <family val="2"/>
      <scheme val="minor"/>
    </font>
    <font>
      <b/>
      <sz val="10"/>
      <name val="Arial"/>
      <family val="2"/>
    </font>
    <font>
      <sz val="10"/>
      <name val="Arial"/>
      <family val="2"/>
    </font>
    <font>
      <sz val="10"/>
      <color indexed="8"/>
      <name val="Arial"/>
      <family val="2"/>
    </font>
    <font>
      <b/>
      <sz val="10"/>
      <color indexed="8"/>
      <name val="Arial"/>
      <family val="2"/>
    </font>
    <font>
      <sz val="10"/>
      <color theme="1"/>
      <name val="Arial"/>
      <family val="2"/>
    </font>
    <font>
      <b/>
      <u/>
      <sz val="10"/>
      <name val="Arial"/>
      <family val="2"/>
    </font>
    <font>
      <sz val="9"/>
      <color indexed="81"/>
      <name val="Tahoma"/>
      <family val="2"/>
    </font>
    <font>
      <b/>
      <sz val="9"/>
      <color indexed="81"/>
      <name val="Tahoma"/>
      <family val="2"/>
    </font>
    <font>
      <b/>
      <sz val="10"/>
      <color theme="1"/>
      <name val="Arial"/>
      <family val="2"/>
    </font>
    <font>
      <b/>
      <sz val="11"/>
      <color theme="1"/>
      <name val="Calibri"/>
      <family val="2"/>
      <scheme val="minor"/>
    </font>
    <font>
      <b/>
      <sz val="9"/>
      <name val="Arial"/>
      <family val="2"/>
    </font>
    <font>
      <sz val="9"/>
      <name val="Arial"/>
      <family val="2"/>
    </font>
    <font>
      <sz val="10"/>
      <name val="Arial Narrow"/>
      <family val="2"/>
    </font>
    <font>
      <b/>
      <sz val="10"/>
      <name val="Arial Narrow"/>
      <family val="2"/>
    </font>
    <font>
      <b/>
      <sz val="9"/>
      <name val="Arial Narrow"/>
      <family val="2"/>
    </font>
    <font>
      <b/>
      <sz val="10"/>
      <color rgb="FFFF0000"/>
      <name val="Arial"/>
      <family val="2"/>
    </font>
    <font>
      <sz val="9"/>
      <color theme="0"/>
      <name val="Arial"/>
      <family val="2"/>
    </font>
    <font>
      <sz val="8"/>
      <name val="Calibri"/>
      <family val="2"/>
      <scheme val="minor"/>
    </font>
    <font>
      <b/>
      <sz val="9"/>
      <color theme="1"/>
      <name val="Arial"/>
      <family val="2"/>
    </font>
    <font>
      <b/>
      <sz val="8"/>
      <color theme="1"/>
      <name val="Arial"/>
      <family val="2"/>
    </font>
    <font>
      <sz val="11"/>
      <color theme="1"/>
      <name val="Arial"/>
      <family val="2"/>
    </font>
    <font>
      <b/>
      <sz val="11"/>
      <color theme="0" tint="-4.9989318521683403E-2"/>
      <name val="Arial"/>
      <family val="2"/>
    </font>
    <font>
      <b/>
      <sz val="11"/>
      <color theme="1"/>
      <name val="Arial"/>
      <family val="2"/>
    </font>
    <font>
      <b/>
      <sz val="10"/>
      <color theme="0"/>
      <name val="Arial"/>
      <family val="2"/>
    </font>
    <font>
      <sz val="10"/>
      <color theme="0"/>
      <name val="Arial"/>
      <family val="2"/>
    </font>
    <font>
      <sz val="10"/>
      <color rgb="FF000000"/>
      <name val="Arial"/>
      <family val="2"/>
    </font>
    <font>
      <b/>
      <sz val="10"/>
      <color rgb="FF000000"/>
      <name val="Arial"/>
      <family val="2"/>
    </font>
    <font>
      <sz val="11"/>
      <color rgb="FF000000"/>
      <name val="Calibri"/>
      <family val="2"/>
    </font>
    <font>
      <sz val="10.5"/>
      <color rgb="FF000000"/>
      <name val="Arial"/>
      <family val="2"/>
    </font>
    <font>
      <sz val="11"/>
      <color rgb="FF000000"/>
      <name val="Arial"/>
      <family val="2"/>
    </font>
    <font>
      <b/>
      <sz val="11"/>
      <color rgb="FF000000"/>
      <name val="Arial"/>
      <family val="2"/>
    </font>
    <font>
      <sz val="5"/>
      <color rgb="FF000000"/>
      <name val="Times New Roman"/>
      <family val="1"/>
    </font>
    <font>
      <sz val="10.5"/>
      <color rgb="FF000000"/>
      <name val="Times New Roman"/>
      <family val="1"/>
    </font>
    <font>
      <sz val="9"/>
      <color rgb="FF000000"/>
      <name val="Arial"/>
      <family val="2"/>
    </font>
    <font>
      <b/>
      <sz val="11"/>
      <color theme="1"/>
      <name val="Arial Narrow"/>
      <family val="2"/>
    </font>
    <font>
      <sz val="11"/>
      <color rgb="FF222222"/>
      <name val="Arial Narrow"/>
      <family val="2"/>
    </font>
    <font>
      <sz val="11"/>
      <color theme="1"/>
      <name val="Arial Narrow"/>
      <family val="2"/>
    </font>
    <font>
      <sz val="8"/>
      <color theme="1"/>
      <name val="Arial"/>
      <family val="2"/>
    </font>
    <font>
      <b/>
      <sz val="18"/>
      <color theme="1"/>
      <name val="Calibri"/>
      <family val="2"/>
      <scheme val="minor"/>
    </font>
    <font>
      <sz val="9"/>
      <name val="Arial Narrow"/>
      <family val="2"/>
    </font>
    <font>
      <b/>
      <sz val="16"/>
      <name val="Arial"/>
      <family val="2"/>
    </font>
    <font>
      <b/>
      <sz val="11"/>
      <name val="Arial"/>
      <family val="2"/>
    </font>
    <font>
      <sz val="11"/>
      <name val="Arial"/>
      <family val="2"/>
    </font>
    <font>
      <b/>
      <sz val="12"/>
      <name val="Arial"/>
      <family val="2"/>
    </font>
    <font>
      <sz val="10"/>
      <color indexed="9"/>
      <name val="Arial"/>
      <family val="2"/>
    </font>
    <font>
      <b/>
      <sz val="10"/>
      <color rgb="FFC00000"/>
      <name val="Arial"/>
      <family val="2"/>
    </font>
    <font>
      <sz val="12"/>
      <name val="Arial"/>
      <family val="2"/>
    </font>
  </fonts>
  <fills count="17">
    <fill>
      <patternFill patternType="none"/>
    </fill>
    <fill>
      <patternFill patternType="gray125"/>
    </fill>
    <fill>
      <patternFill patternType="solid">
        <fgColor theme="0" tint="-0.34998626667073579"/>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FFC000"/>
        <bgColor indexed="64"/>
      </patternFill>
    </fill>
    <fill>
      <patternFill patternType="solid">
        <fgColor theme="5" tint="0.79998168889431442"/>
        <bgColor indexed="64"/>
      </patternFill>
    </fill>
    <fill>
      <patternFill patternType="solid">
        <fgColor rgb="FF92D050"/>
        <bgColor indexed="64"/>
      </patternFill>
    </fill>
    <fill>
      <patternFill patternType="solid">
        <fgColor theme="5" tint="0.39997558519241921"/>
        <bgColor indexed="64"/>
      </patternFill>
    </fill>
    <fill>
      <patternFill patternType="solid">
        <fgColor rgb="FFFFFFCC"/>
        <bgColor indexed="64"/>
      </patternFill>
    </fill>
    <fill>
      <gradientFill degree="90">
        <stop position="0">
          <color theme="4" tint="0.40000610370189521"/>
        </stop>
        <stop position="1">
          <color rgb="FF00B050"/>
        </stop>
      </gradientFill>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s>
  <borders count="1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style="thin">
        <color indexed="64"/>
      </bottom>
      <diagonal/>
    </border>
    <border>
      <left/>
      <right style="thin">
        <color indexed="64"/>
      </right>
      <top style="thin">
        <color indexed="64"/>
      </top>
      <bottom style="medium">
        <color indexed="64"/>
      </bottom>
      <diagonal/>
    </border>
    <border>
      <left style="thin">
        <color auto="1"/>
      </left>
      <right/>
      <top/>
      <bottom/>
      <diagonal/>
    </border>
    <border>
      <left/>
      <right/>
      <top style="thin">
        <color auto="1"/>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auto="1"/>
      </bottom>
      <diagonal/>
    </border>
    <border>
      <left/>
      <right style="medium">
        <color indexed="64"/>
      </right>
      <top style="thin">
        <color auto="1"/>
      </top>
      <bottom style="medium">
        <color auto="1"/>
      </bottom>
      <diagonal/>
    </border>
    <border>
      <left style="thin">
        <color auto="1"/>
      </left>
      <right style="thin">
        <color auto="1"/>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auto="1"/>
      </right>
      <top/>
      <bottom style="thin">
        <color auto="1"/>
      </bottom>
      <diagonal/>
    </border>
    <border>
      <left/>
      <right style="thin">
        <color auto="1"/>
      </right>
      <top style="medium">
        <color indexed="64"/>
      </top>
      <bottom style="thin">
        <color auto="1"/>
      </bottom>
      <diagonal/>
    </border>
    <border>
      <left style="medium">
        <color indexed="64"/>
      </left>
      <right/>
      <top style="thin">
        <color auto="1"/>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000000"/>
      </top>
      <bottom/>
      <diagonal/>
    </border>
    <border>
      <left style="medium">
        <color rgb="FF000000"/>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top style="double">
        <color indexed="64"/>
      </top>
      <bottom style="double">
        <color indexed="64"/>
      </bottom>
      <diagonal/>
    </border>
    <border>
      <left style="double">
        <color indexed="64"/>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s>
  <cellStyleXfs count="20">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xf numFmtId="0" fontId="1" fillId="0" borderId="0"/>
    <xf numFmtId="0" fontId="3" fillId="0" borderId="0"/>
    <xf numFmtId="0" fontId="1" fillId="0" borderId="0"/>
    <xf numFmtId="166" fontId="1" fillId="0" borderId="0" applyFont="0" applyFill="0" applyBorder="0" applyAlignment="0" applyProtection="0"/>
    <xf numFmtId="0" fontId="3" fillId="0" borderId="0"/>
    <xf numFmtId="12" fontId="3" fillId="0" borderId="0" applyFont="0" applyFill="0" applyProtection="0"/>
    <xf numFmtId="12" fontId="3" fillId="0" borderId="0" applyFont="0" applyFill="0" applyProtection="0"/>
    <xf numFmtId="43" fontId="3" fillId="0" borderId="0" applyFont="0" applyFill="0" applyBorder="0" applyAlignment="0" applyProtection="0"/>
    <xf numFmtId="42" fontId="3" fillId="0" borderId="0" applyFont="0" applyFill="0" applyBorder="0" applyAlignment="0" applyProtection="0"/>
    <xf numFmtId="0" fontId="3" fillId="0" borderId="0"/>
    <xf numFmtId="0" fontId="1" fillId="0" borderId="0"/>
    <xf numFmtId="42" fontId="1" fillId="0" borderId="0" applyFont="0" applyFill="0" applyBorder="0" applyAlignment="0" applyProtection="0"/>
    <xf numFmtId="0" fontId="3" fillId="0" borderId="0"/>
    <xf numFmtId="178" fontId="3" fillId="0" borderId="0" applyFont="0" applyFill="0" applyBorder="0" applyAlignment="0" applyProtection="0"/>
    <xf numFmtId="178" fontId="3" fillId="0" borderId="0" applyFont="0" applyFill="0" applyBorder="0" applyAlignment="0" applyProtection="0"/>
    <xf numFmtId="9" fontId="3" fillId="0" borderId="0" applyFont="0" applyFill="0" applyBorder="0" applyAlignment="0" applyProtection="0"/>
  </cellStyleXfs>
  <cellXfs count="824">
    <xf numFmtId="0" fontId="0" fillId="0" borderId="0" xfId="0"/>
    <xf numFmtId="0" fontId="2" fillId="2" borderId="1" xfId="0" applyFont="1" applyFill="1" applyBorder="1" applyAlignment="1">
      <alignment horizontal="justify" vertical="center"/>
    </xf>
    <xf numFmtId="0" fontId="3" fillId="2" borderId="1" xfId="0" applyFont="1" applyFill="1" applyBorder="1"/>
    <xf numFmtId="7" fontId="3" fillId="2" borderId="1" xfId="3" applyNumberFormat="1" applyFill="1" applyBorder="1" applyAlignment="1">
      <alignment horizontal="right" vertical="center"/>
    </xf>
    <xf numFmtId="0" fontId="4" fillId="3" borderId="1" xfId="4" applyFont="1" applyFill="1" applyBorder="1" applyAlignment="1">
      <alignment horizontal="center" vertical="center"/>
    </xf>
    <xf numFmtId="0" fontId="4" fillId="3" borderId="1" xfId="4" applyFont="1" applyFill="1" applyBorder="1" applyAlignment="1">
      <alignment horizontal="justify" vertical="center"/>
    </xf>
    <xf numFmtId="4" fontId="3" fillId="0" borderId="1" xfId="4" applyNumberFormat="1" applyFont="1" applyBorder="1" applyAlignment="1">
      <alignment horizontal="center" vertical="center"/>
    </xf>
    <xf numFmtId="7" fontId="3" fillId="0" borderId="1" xfId="3" applyNumberFormat="1" applyBorder="1" applyAlignment="1">
      <alignment horizontal="right" vertical="center"/>
    </xf>
    <xf numFmtId="0" fontId="2" fillId="4" borderId="1" xfId="0" applyFont="1" applyFill="1" applyBorder="1" applyAlignment="1">
      <alignment vertical="center"/>
    </xf>
    <xf numFmtId="0" fontId="3" fillId="4" borderId="1" xfId="0" applyFont="1" applyFill="1" applyBorder="1" applyAlignment="1">
      <alignment horizontal="center"/>
    </xf>
    <xf numFmtId="0" fontId="2" fillId="5" borderId="1" xfId="0" applyFont="1" applyFill="1" applyBorder="1" applyAlignment="1">
      <alignment vertical="center"/>
    </xf>
    <xf numFmtId="0" fontId="3" fillId="5" borderId="1" xfId="0" applyFont="1" applyFill="1" applyBorder="1" applyAlignment="1">
      <alignment horizontal="center"/>
    </xf>
    <xf numFmtId="0" fontId="4" fillId="3" borderId="3" xfId="4" applyFont="1" applyFill="1" applyBorder="1" applyAlignment="1">
      <alignment horizontal="center" vertical="center"/>
    </xf>
    <xf numFmtId="0" fontId="4" fillId="3" borderId="3" xfId="4" applyFont="1" applyFill="1" applyBorder="1" applyAlignment="1">
      <alignment horizontal="justify" vertical="center"/>
    </xf>
    <xf numFmtId="4" fontId="3" fillId="0" borderId="3" xfId="4" applyNumberFormat="1" applyFont="1" applyBorder="1" applyAlignment="1">
      <alignment horizontal="center" vertical="center"/>
    </xf>
    <xf numFmtId="7" fontId="3" fillId="0" borderId="3" xfId="3" applyNumberFormat="1" applyBorder="1" applyAlignment="1">
      <alignment horizontal="right" vertical="center"/>
    </xf>
    <xf numFmtId="4" fontId="2" fillId="6" borderId="1" xfId="7" applyNumberFormat="1" applyFont="1" applyFill="1" applyBorder="1" applyAlignment="1" applyProtection="1">
      <alignment vertical="center" wrapText="1"/>
    </xf>
    <xf numFmtId="165" fontId="2" fillId="6" borderId="1" xfId="1" applyNumberFormat="1" applyFont="1" applyFill="1" applyBorder="1" applyAlignment="1" applyProtection="1">
      <alignment vertical="center" wrapText="1"/>
    </xf>
    <xf numFmtId="9" fontId="2" fillId="6" borderId="1" xfId="2" applyFont="1" applyFill="1" applyBorder="1" applyAlignment="1" applyProtection="1">
      <alignment vertical="center" wrapText="1"/>
    </xf>
    <xf numFmtId="0" fontId="5" fillId="3" borderId="1" xfId="4" applyFont="1" applyFill="1" applyBorder="1" applyAlignment="1">
      <alignment horizontal="justify" vertical="center"/>
    </xf>
    <xf numFmtId="0" fontId="2" fillId="4" borderId="1" xfId="0" applyFont="1" applyFill="1" applyBorder="1" applyAlignment="1">
      <alignment horizontal="justify" vertical="center"/>
    </xf>
    <xf numFmtId="0" fontId="3" fillId="4" borderId="1" xfId="0" applyFont="1" applyFill="1" applyBorder="1"/>
    <xf numFmtId="7" fontId="3" fillId="4" borderId="1" xfId="3" applyNumberFormat="1" applyFill="1" applyBorder="1" applyAlignment="1">
      <alignment horizontal="right" vertical="center"/>
    </xf>
    <xf numFmtId="7" fontId="3" fillId="9" borderId="1" xfId="3" applyNumberFormat="1" applyFill="1" applyBorder="1" applyAlignment="1">
      <alignment horizontal="right" vertical="center"/>
    </xf>
    <xf numFmtId="4" fontId="2" fillId="6" borderId="6" xfId="7" applyNumberFormat="1" applyFont="1" applyFill="1" applyBorder="1" applyAlignment="1" applyProtection="1">
      <alignment vertical="center" wrapText="1"/>
    </xf>
    <xf numFmtId="165" fontId="2" fillId="6" borderId="6" xfId="1" applyNumberFormat="1" applyFont="1" applyFill="1" applyBorder="1" applyAlignment="1" applyProtection="1">
      <alignment vertical="center" wrapText="1"/>
    </xf>
    <xf numFmtId="0" fontId="2" fillId="2" borderId="14" xfId="0" applyFont="1" applyFill="1" applyBorder="1" applyAlignment="1">
      <alignment horizontal="center" vertical="center"/>
    </xf>
    <xf numFmtId="7" fontId="3" fillId="2" borderId="25" xfId="3" applyNumberFormat="1" applyFill="1" applyBorder="1" applyAlignment="1">
      <alignment horizontal="right" vertical="center"/>
    </xf>
    <xf numFmtId="0" fontId="4" fillId="3" borderId="14" xfId="4" applyFont="1" applyFill="1" applyBorder="1" applyAlignment="1">
      <alignment horizontal="center" vertical="center"/>
    </xf>
    <xf numFmtId="7" fontId="3" fillId="0" borderId="25" xfId="3" applyNumberFormat="1" applyBorder="1" applyAlignment="1">
      <alignment horizontal="right" vertical="center"/>
    </xf>
    <xf numFmtId="0" fontId="2" fillId="4" borderId="14" xfId="0" applyFont="1" applyFill="1" applyBorder="1" applyAlignment="1">
      <alignment horizontal="center" vertical="center"/>
    </xf>
    <xf numFmtId="0" fontId="2" fillId="5" borderId="14" xfId="0" applyFont="1" applyFill="1" applyBorder="1" applyAlignment="1">
      <alignment horizontal="center" vertical="center"/>
    </xf>
    <xf numFmtId="165" fontId="2" fillId="6" borderId="7" xfId="1" applyNumberFormat="1" applyFont="1" applyFill="1" applyBorder="1" applyAlignment="1" applyProtection="1">
      <alignment vertical="center" wrapText="1"/>
    </xf>
    <xf numFmtId="165" fontId="2" fillId="6" borderId="2" xfId="1" applyNumberFormat="1" applyFont="1" applyFill="1" applyBorder="1" applyAlignment="1" applyProtection="1">
      <alignment vertical="center" wrapText="1"/>
    </xf>
    <xf numFmtId="4" fontId="2" fillId="6" borderId="14" xfId="7" applyNumberFormat="1" applyFont="1" applyFill="1" applyBorder="1" applyAlignment="1" applyProtection="1">
      <alignment vertical="center" wrapText="1"/>
    </xf>
    <xf numFmtId="9" fontId="2" fillId="6" borderId="14" xfId="2" applyFont="1" applyFill="1" applyBorder="1" applyAlignment="1" applyProtection="1">
      <alignment vertical="center" wrapText="1"/>
    </xf>
    <xf numFmtId="165" fontId="2" fillId="6" borderId="25" xfId="1" applyNumberFormat="1" applyFont="1" applyFill="1" applyBorder="1" applyAlignment="1" applyProtection="1">
      <alignment vertical="center" wrapText="1"/>
    </xf>
    <xf numFmtId="7" fontId="2" fillId="0" borderId="25" xfId="3" applyNumberFormat="1" applyFont="1" applyBorder="1" applyAlignment="1">
      <alignment horizontal="right" vertical="center"/>
    </xf>
    <xf numFmtId="0" fontId="2" fillId="4" borderId="14" xfId="0" applyFont="1" applyFill="1" applyBorder="1" applyAlignment="1">
      <alignment horizontal="left" vertical="center"/>
    </xf>
    <xf numFmtId="7" fontId="3" fillId="4" borderId="25" xfId="3" applyNumberFormat="1" applyFill="1" applyBorder="1" applyAlignment="1">
      <alignment horizontal="right" vertical="center"/>
    </xf>
    <xf numFmtId="168" fontId="3" fillId="0" borderId="0" xfId="1" applyNumberFormat="1" applyFont="1" applyFill="1" applyBorder="1" applyAlignment="1" applyProtection="1">
      <alignment horizontal="right"/>
    </xf>
    <xf numFmtId="168" fontId="7" fillId="6" borderId="10" xfId="1" applyNumberFormat="1" applyFont="1" applyFill="1" applyBorder="1" applyAlignment="1" applyProtection="1">
      <alignment vertical="center"/>
    </xf>
    <xf numFmtId="168" fontId="7" fillId="6" borderId="2" xfId="1" applyNumberFormat="1" applyFont="1" applyFill="1" applyBorder="1" applyAlignment="1" applyProtection="1">
      <alignment vertical="center"/>
    </xf>
    <xf numFmtId="165" fontId="2" fillId="6" borderId="14" xfId="1" applyNumberFormat="1" applyFont="1" applyFill="1" applyBorder="1" applyAlignment="1" applyProtection="1">
      <alignment vertical="center" wrapText="1"/>
    </xf>
    <xf numFmtId="165" fontId="2" fillId="6" borderId="27" xfId="1" applyNumberFormat="1" applyFont="1" applyFill="1" applyBorder="1" applyAlignment="1" applyProtection="1">
      <alignment vertical="center" wrapText="1"/>
    </xf>
    <xf numFmtId="0" fontId="4" fillId="3" borderId="28" xfId="4" applyFont="1" applyFill="1" applyBorder="1" applyAlignment="1">
      <alignment horizontal="center" vertical="center"/>
    </xf>
    <xf numFmtId="4" fontId="2" fillId="6" borderId="16" xfId="7" applyNumberFormat="1" applyFont="1" applyFill="1" applyBorder="1" applyAlignment="1" applyProtection="1">
      <alignment horizontal="center" vertical="center" wrapText="1"/>
    </xf>
    <xf numFmtId="7" fontId="3" fillId="9" borderId="25" xfId="3" applyNumberFormat="1" applyFill="1" applyBorder="1" applyAlignment="1">
      <alignment horizontal="right" vertical="center"/>
    </xf>
    <xf numFmtId="7" fontId="3" fillId="0" borderId="29" xfId="3" applyNumberFormat="1" applyBorder="1" applyAlignment="1">
      <alignment horizontal="right" vertical="center"/>
    </xf>
    <xf numFmtId="165" fontId="2" fillId="6" borderId="26" xfId="1" applyNumberFormat="1" applyFont="1" applyFill="1" applyBorder="1" applyAlignment="1" applyProtection="1">
      <alignment vertical="center" wrapText="1"/>
    </xf>
    <xf numFmtId="168" fontId="7" fillId="6" borderId="31" xfId="1" applyNumberFormat="1" applyFont="1" applyFill="1" applyBorder="1" applyAlignment="1" applyProtection="1">
      <alignment vertical="center"/>
    </xf>
    <xf numFmtId="168" fontId="7" fillId="6" borderId="25" xfId="1" applyNumberFormat="1" applyFont="1" applyFill="1" applyBorder="1" applyAlignment="1" applyProtection="1">
      <alignment vertical="center"/>
    </xf>
    <xf numFmtId="169" fontId="2" fillId="6" borderId="1" xfId="1" applyNumberFormat="1" applyFont="1" applyFill="1" applyBorder="1" applyAlignment="1" applyProtection="1">
      <alignment vertical="center" wrapText="1"/>
    </xf>
    <xf numFmtId="7" fontId="3" fillId="2" borderId="6" xfId="3" applyNumberFormat="1" applyFill="1" applyBorder="1" applyAlignment="1">
      <alignment horizontal="right" vertical="center"/>
    </xf>
    <xf numFmtId="4" fontId="2" fillId="6" borderId="8" xfId="7" applyNumberFormat="1" applyFont="1" applyFill="1" applyBorder="1" applyAlignment="1" applyProtection="1">
      <alignment vertical="center" wrapText="1"/>
    </xf>
    <xf numFmtId="165" fontId="2" fillId="6" borderId="9" xfId="1" applyNumberFormat="1" applyFont="1" applyFill="1" applyBorder="1" applyAlignment="1" applyProtection="1">
      <alignment vertical="center" wrapText="1"/>
    </xf>
    <xf numFmtId="4" fontId="2" fillId="6" borderId="15" xfId="7" applyNumberFormat="1" applyFont="1" applyFill="1" applyBorder="1" applyAlignment="1" applyProtection="1">
      <alignment vertical="center" wrapText="1"/>
    </xf>
    <xf numFmtId="165" fontId="2" fillId="6" borderId="16" xfId="1" applyNumberFormat="1" applyFont="1" applyFill="1" applyBorder="1" applyAlignment="1" applyProtection="1">
      <alignment vertical="center" wrapText="1"/>
    </xf>
    <xf numFmtId="0" fontId="5" fillId="7" borderId="28" xfId="4" applyFont="1" applyFill="1" applyBorder="1" applyAlignment="1">
      <alignment horizontal="center" vertical="center"/>
    </xf>
    <xf numFmtId="0" fontId="5" fillId="7" borderId="3" xfId="4" applyFont="1" applyFill="1" applyBorder="1" applyAlignment="1">
      <alignment horizontal="center" vertical="center"/>
    </xf>
    <xf numFmtId="167" fontId="5" fillId="7" borderId="3" xfId="4" applyNumberFormat="1" applyFont="1" applyFill="1" applyBorder="1" applyAlignment="1">
      <alignment horizontal="center" vertical="center"/>
    </xf>
    <xf numFmtId="167" fontId="5" fillId="7" borderId="29" xfId="4" applyNumberFormat="1" applyFont="1" applyFill="1" applyBorder="1" applyAlignment="1">
      <alignment horizontal="center" vertical="center"/>
    </xf>
    <xf numFmtId="0" fontId="5" fillId="4" borderId="14" xfId="4" applyFont="1" applyFill="1" applyBorder="1" applyAlignment="1">
      <alignment horizontal="center" vertical="center"/>
    </xf>
    <xf numFmtId="4" fontId="2" fillId="4" borderId="1" xfId="4" applyNumberFormat="1" applyFont="1" applyFill="1" applyBorder="1" applyAlignment="1">
      <alignment horizontal="left" vertical="center" wrapText="1"/>
    </xf>
    <xf numFmtId="4" fontId="2" fillId="4" borderId="1" xfId="4" applyNumberFormat="1" applyFont="1" applyFill="1" applyBorder="1" applyAlignment="1">
      <alignment horizontal="center" vertical="center"/>
    </xf>
    <xf numFmtId="0" fontId="5" fillId="5" borderId="14" xfId="4" applyFont="1" applyFill="1" applyBorder="1" applyAlignment="1">
      <alignment horizontal="center" vertical="center"/>
    </xf>
    <xf numFmtId="4" fontId="2" fillId="5" borderId="1" xfId="4" applyNumberFormat="1" applyFont="1" applyFill="1" applyBorder="1" applyAlignment="1">
      <alignment horizontal="left" vertical="center" wrapText="1"/>
    </xf>
    <xf numFmtId="4" fontId="2" fillId="5" borderId="1" xfId="4" applyNumberFormat="1" applyFont="1" applyFill="1" applyBorder="1" applyAlignment="1">
      <alignment horizontal="center" vertical="center"/>
    </xf>
    <xf numFmtId="0" fontId="4" fillId="0" borderId="14" xfId="4" applyFont="1" applyBorder="1" applyAlignment="1">
      <alignment horizontal="center" vertical="center"/>
    </xf>
    <xf numFmtId="4" fontId="3" fillId="0" borderId="1" xfId="4" applyNumberFormat="1" applyFont="1" applyBorder="1" applyAlignment="1">
      <alignment horizontal="left" vertical="center" wrapText="1"/>
    </xf>
    <xf numFmtId="0" fontId="11" fillId="0" borderId="0" xfId="0" applyFont="1"/>
    <xf numFmtId="2" fontId="12" fillId="5" borderId="1" xfId="5" applyNumberFormat="1" applyFont="1" applyFill="1" applyBorder="1" applyAlignment="1">
      <alignment horizontal="center" vertical="center" wrapText="1"/>
    </xf>
    <xf numFmtId="0" fontId="12" fillId="7" borderId="1" xfId="8" applyFont="1" applyFill="1" applyBorder="1" applyAlignment="1">
      <alignment horizontal="center" vertical="center"/>
    </xf>
    <xf numFmtId="0" fontId="12" fillId="5" borderId="1" xfId="8" applyFont="1" applyFill="1" applyBorder="1" applyAlignment="1">
      <alignment horizontal="center" vertical="center" wrapText="1"/>
    </xf>
    <xf numFmtId="0" fontId="12" fillId="0" borderId="1" xfId="8" applyFont="1" applyBorder="1" applyAlignment="1">
      <alignment horizontal="center" vertical="center"/>
    </xf>
    <xf numFmtId="0" fontId="13" fillId="0" borderId="12" xfId="3" applyFont="1" applyBorder="1"/>
    <xf numFmtId="0" fontId="13" fillId="0" borderId="0" xfId="3" applyFont="1"/>
    <xf numFmtId="0" fontId="13" fillId="0" borderId="13" xfId="3" applyFont="1" applyBorder="1"/>
    <xf numFmtId="0" fontId="12" fillId="6" borderId="1" xfId="8" applyFont="1" applyFill="1" applyBorder="1" applyAlignment="1">
      <alignment horizontal="center" vertical="center"/>
    </xf>
    <xf numFmtId="0" fontId="12" fillId="6" borderId="1" xfId="8" applyFont="1" applyFill="1" applyBorder="1" applyAlignment="1">
      <alignment horizontal="left" vertical="center"/>
    </xf>
    <xf numFmtId="0" fontId="12" fillId="6" borderId="2" xfId="8" applyFont="1" applyFill="1" applyBorder="1" applyAlignment="1">
      <alignment horizontal="left" vertical="center"/>
    </xf>
    <xf numFmtId="0" fontId="12" fillId="6" borderId="14" xfId="8" applyFont="1" applyFill="1" applyBorder="1" applyAlignment="1">
      <alignment horizontal="left" vertical="center"/>
    </xf>
    <xf numFmtId="0" fontId="12" fillId="6" borderId="25" xfId="8" applyFont="1" applyFill="1" applyBorder="1" applyAlignment="1">
      <alignment horizontal="left" vertical="center"/>
    </xf>
    <xf numFmtId="0" fontId="12" fillId="0" borderId="1" xfId="8" applyFont="1" applyBorder="1" applyAlignment="1" applyProtection="1">
      <alignment horizontal="center" vertical="center"/>
      <protection locked="0"/>
    </xf>
    <xf numFmtId="0" fontId="14" fillId="0" borderId="1" xfId="8" applyFont="1" applyBorder="1" applyAlignment="1">
      <alignment vertical="center" wrapText="1"/>
    </xf>
    <xf numFmtId="0" fontId="13" fillId="0" borderId="1" xfId="8" applyFont="1" applyBorder="1" applyAlignment="1" applyProtection="1">
      <alignment horizontal="center" vertical="center"/>
      <protection locked="0"/>
    </xf>
    <xf numFmtId="171" fontId="13" fillId="12" borderId="1" xfId="9" applyNumberFormat="1" applyFont="1" applyFill="1" applyBorder="1" applyAlignment="1" applyProtection="1">
      <alignment vertical="center"/>
    </xf>
    <xf numFmtId="171" fontId="14" fillId="12" borderId="1" xfId="10" applyNumberFormat="1" applyFont="1" applyFill="1" applyBorder="1" applyAlignment="1" applyProtection="1">
      <alignment vertical="center"/>
      <protection locked="0"/>
    </xf>
    <xf numFmtId="172" fontId="13" fillId="0" borderId="2" xfId="8" applyNumberFormat="1" applyFont="1" applyBorder="1" applyAlignment="1" applyProtection="1">
      <alignment horizontal="center" vertical="center"/>
      <protection locked="0"/>
    </xf>
    <xf numFmtId="14" fontId="12" fillId="0" borderId="14" xfId="8" applyNumberFormat="1" applyFont="1" applyBorder="1" applyAlignment="1">
      <alignment horizontal="center" vertical="center" wrapText="1"/>
    </xf>
    <xf numFmtId="14" fontId="12" fillId="13" borderId="1" xfId="8" applyNumberFormat="1" applyFont="1" applyFill="1" applyBorder="1" applyAlignment="1">
      <alignment horizontal="center" vertical="center" wrapText="1"/>
    </xf>
    <xf numFmtId="0" fontId="12" fillId="0" borderId="1" xfId="8" applyFont="1" applyBorder="1" applyAlignment="1">
      <alignment horizontal="center" vertical="center" wrapText="1"/>
    </xf>
    <xf numFmtId="171" fontId="16" fillId="0" borderId="1" xfId="8" applyNumberFormat="1" applyFont="1" applyBorder="1" applyAlignment="1">
      <alignment horizontal="center" vertical="center" wrapText="1"/>
    </xf>
    <xf numFmtId="43" fontId="12" fillId="0" borderId="25" xfId="11" applyFont="1" applyFill="1" applyBorder="1" applyAlignment="1" applyProtection="1">
      <alignment horizontal="center" vertical="center" wrapText="1"/>
    </xf>
    <xf numFmtId="0" fontId="15" fillId="0" borderId="1" xfId="8" applyFont="1" applyBorder="1" applyAlignment="1">
      <alignment horizontal="left" vertical="center" wrapText="1"/>
    </xf>
    <xf numFmtId="0" fontId="14" fillId="0" borderId="6" xfId="8" applyFont="1" applyBorder="1" applyAlignment="1">
      <alignment horizontal="left" vertical="center" wrapText="1"/>
    </xf>
    <xf numFmtId="0" fontId="13" fillId="0" borderId="1" xfId="8" applyFont="1" applyBorder="1" applyAlignment="1">
      <alignment horizontal="center" vertical="center"/>
    </xf>
    <xf numFmtId="172" fontId="13" fillId="0" borderId="2" xfId="8" applyNumberFormat="1" applyFont="1" applyBorder="1" applyAlignment="1">
      <alignment horizontal="center" vertical="center"/>
    </xf>
    <xf numFmtId="0" fontId="15" fillId="0" borderId="6" xfId="8" applyFont="1" applyBorder="1" applyAlignment="1">
      <alignment horizontal="left" vertical="center" wrapText="1"/>
    </xf>
    <xf numFmtId="0" fontId="12" fillId="0" borderId="3" xfId="8" applyFont="1" applyBorder="1" applyAlignment="1">
      <alignment horizontal="center" vertical="center"/>
    </xf>
    <xf numFmtId="0" fontId="13" fillId="0" borderId="3" xfId="8" applyFont="1" applyBorder="1" applyAlignment="1">
      <alignment horizontal="center" vertical="center"/>
    </xf>
    <xf numFmtId="171" fontId="13" fillId="12" borderId="3" xfId="9" applyNumberFormat="1" applyFont="1" applyFill="1" applyBorder="1" applyAlignment="1" applyProtection="1">
      <alignment vertical="center"/>
    </xf>
    <xf numFmtId="171" fontId="14" fillId="12" borderId="3" xfId="10" applyNumberFormat="1" applyFont="1" applyFill="1" applyBorder="1" applyAlignment="1" applyProtection="1">
      <alignment vertical="center"/>
      <protection locked="0"/>
    </xf>
    <xf numFmtId="172" fontId="13" fillId="0" borderId="4" xfId="8" applyNumberFormat="1" applyFont="1" applyBorder="1" applyAlignment="1">
      <alignment horizontal="center" vertical="center"/>
    </xf>
    <xf numFmtId="0" fontId="13" fillId="0" borderId="1" xfId="8" applyFont="1" applyBorder="1" applyAlignment="1">
      <alignment vertical="center"/>
    </xf>
    <xf numFmtId="171" fontId="13" fillId="0" borderId="1" xfId="9" applyNumberFormat="1" applyFont="1" applyFill="1" applyBorder="1" applyAlignment="1" applyProtection="1">
      <alignment vertical="center"/>
    </xf>
    <xf numFmtId="43" fontId="12" fillId="0" borderId="25" xfId="11" applyFont="1" applyBorder="1" applyAlignment="1" applyProtection="1">
      <alignment horizontal="center" vertical="center" wrapText="1"/>
    </xf>
    <xf numFmtId="0" fontId="12" fillId="0" borderId="0" xfId="8" applyFont="1" applyAlignment="1">
      <alignment horizontal="center" vertical="center"/>
    </xf>
    <xf numFmtId="0" fontId="13" fillId="0" borderId="0" xfId="8" applyFont="1" applyAlignment="1">
      <alignment vertical="center"/>
    </xf>
    <xf numFmtId="0" fontId="13" fillId="0" borderId="0" xfId="8" applyFont="1" applyAlignment="1">
      <alignment horizontal="center" vertical="center"/>
    </xf>
    <xf numFmtId="171" fontId="13" fillId="0" borderId="0" xfId="9" applyNumberFormat="1" applyFont="1" applyFill="1" applyAlignment="1" applyProtection="1">
      <alignment vertical="center"/>
    </xf>
    <xf numFmtId="172" fontId="13" fillId="0" borderId="0" xfId="8" applyNumberFormat="1" applyFont="1" applyAlignment="1">
      <alignment horizontal="center" vertical="center"/>
    </xf>
    <xf numFmtId="173" fontId="17" fillId="0" borderId="26" xfId="8" applyNumberFormat="1" applyFont="1" applyBorder="1" applyAlignment="1">
      <alignment vertical="center"/>
    </xf>
    <xf numFmtId="0" fontId="12" fillId="0" borderId="0" xfId="3" applyFont="1"/>
    <xf numFmtId="171" fontId="0" fillId="0" borderId="0" xfId="0" applyNumberFormat="1"/>
    <xf numFmtId="174" fontId="0" fillId="0" borderId="0" xfId="2" applyNumberFormat="1" applyFont="1"/>
    <xf numFmtId="175" fontId="0" fillId="0" borderId="0" xfId="0" applyNumberFormat="1"/>
    <xf numFmtId="176" fontId="0" fillId="0" borderId="0" xfId="0" applyNumberFormat="1"/>
    <xf numFmtId="0" fontId="13" fillId="0" borderId="0" xfId="3" applyFont="1" applyAlignment="1">
      <alignment horizontal="center"/>
    </xf>
    <xf numFmtId="9" fontId="13" fillId="12" borderId="1" xfId="2" applyFont="1" applyFill="1" applyBorder="1" applyAlignment="1" applyProtection="1">
      <alignment horizontal="center" vertical="center"/>
    </xf>
    <xf numFmtId="0" fontId="18" fillId="0" borderId="0" xfId="3" applyFont="1"/>
    <xf numFmtId="0" fontId="2" fillId="0" borderId="45" xfId="13" applyFont="1" applyBorder="1" applyAlignment="1">
      <alignment horizontal="center" vertical="center"/>
    </xf>
    <xf numFmtId="0" fontId="2" fillId="0" borderId="46" xfId="13" applyFont="1" applyBorder="1" applyAlignment="1">
      <alignment horizontal="center" vertical="center"/>
    </xf>
    <xf numFmtId="0" fontId="2" fillId="0" borderId="46" xfId="13" quotePrefix="1" applyFont="1" applyBorder="1" applyAlignment="1">
      <alignment horizontal="center" vertical="center"/>
    </xf>
    <xf numFmtId="164" fontId="2" fillId="0" borderId="46" xfId="13" applyNumberFormat="1" applyFont="1" applyBorder="1" applyAlignment="1">
      <alignment horizontal="center" vertical="center"/>
    </xf>
    <xf numFmtId="0" fontId="4" fillId="3" borderId="1" xfId="4" applyFont="1" applyFill="1" applyBorder="1" applyAlignment="1">
      <alignment horizontal="justify" vertical="top"/>
    </xf>
    <xf numFmtId="0" fontId="3" fillId="4" borderId="1" xfId="0" applyFont="1" applyFill="1" applyBorder="1" applyAlignment="1">
      <alignment horizontal="right"/>
    </xf>
    <xf numFmtId="0" fontId="3" fillId="5" borderId="1" xfId="0" applyFont="1" applyFill="1" applyBorder="1" applyAlignment="1">
      <alignment horizontal="right"/>
    </xf>
    <xf numFmtId="167" fontId="2" fillId="4" borderId="1" xfId="4" applyNumberFormat="1" applyFont="1" applyFill="1" applyBorder="1" applyAlignment="1">
      <alignment horizontal="right" vertical="center"/>
    </xf>
    <xf numFmtId="167" fontId="2" fillId="5" borderId="1" xfId="4" applyNumberFormat="1" applyFont="1" applyFill="1" applyBorder="1" applyAlignment="1">
      <alignment horizontal="right" vertical="center"/>
    </xf>
    <xf numFmtId="167" fontId="3" fillId="0" borderId="1" xfId="4" applyNumberFormat="1" applyFont="1" applyBorder="1" applyAlignment="1">
      <alignment horizontal="right" vertical="center"/>
    </xf>
    <xf numFmtId="0" fontId="4" fillId="0" borderId="1" xfId="4" applyFont="1" applyBorder="1" applyAlignment="1">
      <alignment horizontal="center" vertical="center"/>
    </xf>
    <xf numFmtId="0" fontId="5" fillId="0" borderId="14" xfId="4" applyFont="1" applyBorder="1" applyAlignment="1">
      <alignment horizontal="center" vertical="center"/>
    </xf>
    <xf numFmtId="0" fontId="5" fillId="0" borderId="1" xfId="4" applyFont="1" applyBorder="1" applyAlignment="1">
      <alignment horizontal="center" vertical="center"/>
    </xf>
    <xf numFmtId="4" fontId="2" fillId="0" borderId="1" xfId="4" applyNumberFormat="1" applyFont="1" applyBorder="1" applyAlignment="1">
      <alignment horizontal="center" vertical="center"/>
    </xf>
    <xf numFmtId="7" fontId="2" fillId="0" borderId="1" xfId="3" applyNumberFormat="1" applyFont="1" applyBorder="1" applyAlignment="1">
      <alignment horizontal="right" vertical="center"/>
    </xf>
    <xf numFmtId="0" fontId="2" fillId="2" borderId="5" xfId="0" applyFont="1" applyFill="1" applyBorder="1" applyAlignment="1">
      <alignment horizontal="center" vertical="center"/>
    </xf>
    <xf numFmtId="0" fontId="2" fillId="2" borderId="6" xfId="0" applyFont="1" applyFill="1" applyBorder="1" applyAlignment="1">
      <alignment horizontal="justify" vertical="center"/>
    </xf>
    <xf numFmtId="0" fontId="3" fillId="2" borderId="6" xfId="0" applyFont="1" applyFill="1" applyBorder="1"/>
    <xf numFmtId="0" fontId="2" fillId="0" borderId="30" xfId="5" applyFont="1" applyBorder="1" applyAlignment="1">
      <alignment horizontal="left" vertical="center"/>
    </xf>
    <xf numFmtId="0" fontId="2" fillId="0" borderId="32" xfId="5" applyFont="1" applyBorder="1" applyAlignment="1">
      <alignment horizontal="left" vertical="center"/>
    </xf>
    <xf numFmtId="0" fontId="2" fillId="0" borderId="49" xfId="5" applyFont="1" applyBorder="1" applyAlignment="1">
      <alignment horizontal="left" vertical="center"/>
    </xf>
    <xf numFmtId="0" fontId="5" fillId="0" borderId="28" xfId="4" applyFont="1" applyBorder="1" applyAlignment="1">
      <alignment horizontal="left" vertical="center"/>
    </xf>
    <xf numFmtId="0" fontId="5" fillId="0" borderId="3" xfId="4" applyFont="1" applyBorder="1" applyAlignment="1">
      <alignment horizontal="left" vertical="center"/>
    </xf>
    <xf numFmtId="4" fontId="2" fillId="0" borderId="3" xfId="4" applyNumberFormat="1" applyFont="1" applyBorder="1" applyAlignment="1">
      <alignment horizontal="left" vertical="center"/>
    </xf>
    <xf numFmtId="7" fontId="2" fillId="0" borderId="3" xfId="3" applyNumberFormat="1" applyFont="1" applyBorder="1" applyAlignment="1">
      <alignment horizontal="left" vertical="center"/>
    </xf>
    <xf numFmtId="0" fontId="4" fillId="0" borderId="7" xfId="4" applyFont="1" applyBorder="1" applyAlignment="1">
      <alignment horizontal="center" vertical="center"/>
    </xf>
    <xf numFmtId="0" fontId="4" fillId="0" borderId="17" xfId="4" applyFont="1" applyBorder="1" applyAlignment="1">
      <alignment horizontal="justify" vertical="center"/>
    </xf>
    <xf numFmtId="0" fontId="4" fillId="0" borderId="17" xfId="4" applyFont="1" applyBorder="1" applyAlignment="1">
      <alignment horizontal="center" vertical="center"/>
    </xf>
    <xf numFmtId="4" fontId="3" fillId="0" borderId="17" xfId="4" applyNumberFormat="1" applyFont="1" applyBorder="1" applyAlignment="1">
      <alignment horizontal="center" vertical="center"/>
    </xf>
    <xf numFmtId="7" fontId="3" fillId="0" borderId="17" xfId="3" applyNumberFormat="1" applyBorder="1" applyAlignment="1">
      <alignment horizontal="right" vertical="center"/>
    </xf>
    <xf numFmtId="0" fontId="22" fillId="0" borderId="0" xfId="0" applyFont="1" applyAlignment="1">
      <alignment horizontal="right"/>
    </xf>
    <xf numFmtId="0" fontId="22" fillId="0" borderId="0" xfId="0" applyFont="1"/>
    <xf numFmtId="0" fontId="22" fillId="5" borderId="1" xfId="0" applyFont="1" applyFill="1" applyBorder="1"/>
    <xf numFmtId="0" fontId="22" fillId="0" borderId="1" xfId="0" applyFont="1" applyBorder="1" applyAlignment="1">
      <alignment horizontal="right"/>
    </xf>
    <xf numFmtId="0" fontId="22" fillId="0" borderId="0" xfId="0" applyFont="1" applyAlignment="1">
      <alignment vertical="top"/>
    </xf>
    <xf numFmtId="0" fontId="22" fillId="0" borderId="33" xfId="0" applyFont="1" applyBorder="1"/>
    <xf numFmtId="0" fontId="22" fillId="0" borderId="48" xfId="0" applyFont="1" applyBorder="1" applyAlignment="1">
      <alignment horizontal="right"/>
    </xf>
    <xf numFmtId="7" fontId="24" fillId="0" borderId="31" xfId="0" applyNumberFormat="1" applyFont="1" applyBorder="1" applyAlignment="1">
      <alignment horizontal="right"/>
    </xf>
    <xf numFmtId="0" fontId="22" fillId="0" borderId="37" xfId="0" applyFont="1" applyBorder="1"/>
    <xf numFmtId="0" fontId="22" fillId="0" borderId="11" xfId="0" applyFont="1" applyBorder="1" applyAlignment="1">
      <alignment horizontal="right"/>
    </xf>
    <xf numFmtId="7" fontId="24" fillId="0" borderId="25" xfId="0" applyNumberFormat="1" applyFont="1" applyBorder="1" applyAlignment="1">
      <alignment horizontal="right"/>
    </xf>
    <xf numFmtId="0" fontId="22" fillId="0" borderId="40" xfId="0" applyFont="1" applyBorder="1"/>
    <xf numFmtId="0" fontId="22" fillId="0" borderId="38" xfId="0" applyFont="1" applyBorder="1" applyAlignment="1">
      <alignment horizontal="right"/>
    </xf>
    <xf numFmtId="7" fontId="24" fillId="0" borderId="26" xfId="0" applyNumberFormat="1" applyFont="1" applyBorder="1" applyAlignment="1">
      <alignment horizontal="right"/>
    </xf>
    <xf numFmtId="0" fontId="24" fillId="0" borderId="0" xfId="0" applyFont="1" applyAlignment="1">
      <alignment horizontal="left"/>
    </xf>
    <xf numFmtId="4" fontId="2" fillId="0" borderId="32" xfId="13" applyNumberFormat="1" applyFont="1" applyBorder="1" applyAlignment="1" applyProtection="1">
      <alignment vertical="center"/>
      <protection locked="0"/>
    </xf>
    <xf numFmtId="4" fontId="2" fillId="0" borderId="33" xfId="13" applyNumberFormat="1" applyFont="1" applyBorder="1" applyAlignment="1" applyProtection="1">
      <alignment vertical="center"/>
      <protection locked="0"/>
    </xf>
    <xf numFmtId="4" fontId="2" fillId="0" borderId="33" xfId="13" applyNumberFormat="1" applyFont="1" applyBorder="1" applyAlignment="1" applyProtection="1">
      <alignment horizontal="right" vertical="center"/>
      <protection locked="0"/>
    </xf>
    <xf numFmtId="164" fontId="2" fillId="0" borderId="50" xfId="13" applyNumberFormat="1" applyFont="1" applyBorder="1" applyAlignment="1">
      <alignment horizontal="center" vertical="center"/>
    </xf>
    <xf numFmtId="0" fontId="3" fillId="4" borderId="25" xfId="0" applyFont="1" applyFill="1" applyBorder="1" applyAlignment="1">
      <alignment horizontal="right"/>
    </xf>
    <xf numFmtId="0" fontId="3" fillId="5" borderId="25" xfId="0" applyFont="1" applyFill="1" applyBorder="1" applyAlignment="1">
      <alignment horizontal="right"/>
    </xf>
    <xf numFmtId="7" fontId="3" fillId="2" borderId="24" xfId="3" applyNumberFormat="1" applyFill="1" applyBorder="1" applyAlignment="1">
      <alignment horizontal="right" vertical="center"/>
    </xf>
    <xf numFmtId="167" fontId="2" fillId="4" borderId="25" xfId="4" applyNumberFormat="1" applyFont="1" applyFill="1" applyBorder="1" applyAlignment="1">
      <alignment horizontal="right" vertical="center"/>
    </xf>
    <xf numFmtId="167" fontId="2" fillId="5" borderId="25" xfId="4" applyNumberFormat="1" applyFont="1" applyFill="1" applyBorder="1" applyAlignment="1">
      <alignment horizontal="right" vertical="center"/>
    </xf>
    <xf numFmtId="7" fontId="2" fillId="5" borderId="25" xfId="3" applyNumberFormat="1" applyFont="1" applyFill="1" applyBorder="1" applyAlignment="1">
      <alignment horizontal="right" vertical="center"/>
    </xf>
    <xf numFmtId="167" fontId="3" fillId="0" borderId="25" xfId="4" applyNumberFormat="1" applyFont="1" applyBorder="1" applyAlignment="1">
      <alignment horizontal="right" vertical="center"/>
    </xf>
    <xf numFmtId="7" fontId="2" fillId="0" borderId="29" xfId="3" applyNumberFormat="1" applyFont="1" applyBorder="1" applyAlignment="1">
      <alignment horizontal="right" vertical="center"/>
    </xf>
    <xf numFmtId="4" fontId="25" fillId="0" borderId="34" xfId="13" applyNumberFormat="1" applyFont="1" applyBorder="1" applyAlignment="1" applyProtection="1">
      <alignment horizontal="right" vertical="center"/>
      <protection locked="0"/>
    </xf>
    <xf numFmtId="7" fontId="26" fillId="0" borderId="47" xfId="3" applyNumberFormat="1" applyFont="1" applyBorder="1" applyAlignment="1">
      <alignment horizontal="right" vertical="center"/>
    </xf>
    <xf numFmtId="0" fontId="6" fillId="0" borderId="40" xfId="0" applyFont="1" applyBorder="1"/>
    <xf numFmtId="0" fontId="6" fillId="0" borderId="38" xfId="0" applyFont="1" applyBorder="1" applyAlignment="1">
      <alignment horizontal="right"/>
    </xf>
    <xf numFmtId="7" fontId="10" fillId="0" borderId="26" xfId="0" applyNumberFormat="1" applyFont="1" applyBorder="1" applyAlignment="1">
      <alignment horizontal="right"/>
    </xf>
    <xf numFmtId="0" fontId="6" fillId="14" borderId="4" xfId="0" applyFont="1" applyFill="1" applyBorder="1"/>
    <xf numFmtId="0" fontId="6" fillId="14" borderId="51" xfId="0" applyFont="1" applyFill="1" applyBorder="1"/>
    <xf numFmtId="164" fontId="6" fillId="14" borderId="51" xfId="0" applyNumberFormat="1" applyFont="1" applyFill="1" applyBorder="1"/>
    <xf numFmtId="164" fontId="6" fillId="14" borderId="52" xfId="0" applyNumberFormat="1" applyFont="1" applyFill="1" applyBorder="1"/>
    <xf numFmtId="0" fontId="6" fillId="14" borderId="39" xfId="0" applyFont="1" applyFill="1" applyBorder="1"/>
    <xf numFmtId="0" fontId="6" fillId="14" borderId="0" xfId="0" applyFont="1" applyFill="1"/>
    <xf numFmtId="164" fontId="6" fillId="14" borderId="0" xfId="0" applyNumberFormat="1" applyFont="1" applyFill="1"/>
    <xf numFmtId="164" fontId="6" fillId="14" borderId="53" xfId="0" applyNumberFormat="1" applyFont="1" applyFill="1" applyBorder="1"/>
    <xf numFmtId="0" fontId="10" fillId="14" borderId="39" xfId="0" applyFont="1" applyFill="1" applyBorder="1"/>
    <xf numFmtId="0" fontId="10" fillId="14" borderId="0" xfId="0" applyFont="1" applyFill="1"/>
    <xf numFmtId="0" fontId="27" fillId="0" borderId="0" xfId="0" applyFont="1" applyAlignment="1">
      <alignment horizontal="left" vertical="center" indent="1"/>
    </xf>
    <xf numFmtId="0" fontId="30" fillId="0" borderId="0" xfId="0" applyFont="1" applyAlignment="1">
      <alignment vertical="center"/>
    </xf>
    <xf numFmtId="0" fontId="27" fillId="0" borderId="0" xfId="0" applyFont="1" applyAlignment="1">
      <alignment vertical="center"/>
    </xf>
    <xf numFmtId="0" fontId="31" fillId="0" borderId="0" xfId="0" applyFont="1" applyAlignment="1">
      <alignment vertical="center"/>
    </xf>
    <xf numFmtId="0" fontId="32" fillId="0" borderId="54" xfId="0" applyFont="1" applyBorder="1" applyAlignment="1">
      <alignment horizontal="center" vertical="center" wrapText="1"/>
    </xf>
    <xf numFmtId="0" fontId="27" fillId="0" borderId="55" xfId="0" applyFont="1" applyBorder="1" applyAlignment="1">
      <alignment vertical="top" wrapText="1"/>
    </xf>
    <xf numFmtId="0" fontId="35" fillId="0" borderId="56" xfId="0" applyFont="1" applyBorder="1" applyAlignment="1">
      <alignment horizontal="center" vertical="center" wrapText="1"/>
    </xf>
    <xf numFmtId="0" fontId="35" fillId="0" borderId="57" xfId="0" applyFont="1" applyBorder="1" applyAlignment="1">
      <alignment horizontal="center" vertical="center" wrapText="1"/>
    </xf>
    <xf numFmtId="0" fontId="28" fillId="0" borderId="67" xfId="0" applyFont="1" applyBorder="1" applyAlignment="1">
      <alignment vertical="center" wrapText="1"/>
    </xf>
    <xf numFmtId="0" fontId="28" fillId="0" borderId="68" xfId="0" applyFont="1" applyBorder="1" applyAlignment="1">
      <alignment vertical="center" wrapText="1"/>
    </xf>
    <xf numFmtId="0" fontId="27" fillId="0" borderId="68" xfId="0" applyFont="1" applyBorder="1" applyAlignment="1">
      <alignment vertical="center" wrapText="1"/>
    </xf>
    <xf numFmtId="164" fontId="11" fillId="0" borderId="25" xfId="0" applyNumberFormat="1" applyFont="1" applyBorder="1"/>
    <xf numFmtId="0" fontId="27" fillId="0" borderId="25" xfId="0" applyFont="1" applyBorder="1" applyAlignment="1">
      <alignment horizontal="center" vertical="center" wrapText="1"/>
    </xf>
    <xf numFmtId="0" fontId="36" fillId="0" borderId="66" xfId="0" applyFont="1" applyBorder="1" applyAlignment="1">
      <alignment vertical="center" wrapText="1"/>
    </xf>
    <xf numFmtId="0" fontId="36" fillId="0" borderId="36" xfId="0" applyFont="1" applyBorder="1" applyAlignment="1">
      <alignment vertical="center" wrapText="1"/>
    </xf>
    <xf numFmtId="0" fontId="36" fillId="0" borderId="23" xfId="0" applyFont="1" applyBorder="1" applyAlignment="1">
      <alignment horizontal="center" vertical="center" wrapText="1"/>
    </xf>
    <xf numFmtId="0" fontId="39" fillId="0" borderId="66" xfId="0" applyFont="1" applyBorder="1" applyAlignment="1">
      <alignment vertical="center" wrapText="1"/>
    </xf>
    <xf numFmtId="0" fontId="15" fillId="0" borderId="1" xfId="8" applyFont="1" applyBorder="1" applyAlignment="1">
      <alignment horizontal="left" vertical="top" wrapText="1"/>
    </xf>
    <xf numFmtId="0" fontId="15" fillId="0" borderId="44" xfId="8" applyFont="1" applyBorder="1" applyAlignment="1">
      <alignment horizontal="left" vertical="top" wrapText="1"/>
    </xf>
    <xf numFmtId="7" fontId="22" fillId="0" borderId="0" xfId="0" applyNumberFormat="1" applyFont="1"/>
    <xf numFmtId="0" fontId="3" fillId="0" borderId="0" xfId="3"/>
    <xf numFmtId="0" fontId="44" fillId="0" borderId="0" xfId="3" applyFont="1"/>
    <xf numFmtId="10" fontId="2" fillId="0" borderId="30" xfId="0" applyNumberFormat="1" applyFont="1" applyBorder="1" applyAlignment="1">
      <alignment horizontal="center" vertical="center"/>
    </xf>
    <xf numFmtId="0" fontId="3" fillId="0" borderId="91" xfId="16" applyBorder="1" applyAlignment="1">
      <alignment vertical="center" wrapText="1"/>
    </xf>
    <xf numFmtId="4" fontId="45" fillId="0" borderId="78" xfId="16" applyNumberFormat="1" applyFont="1" applyBorder="1" applyAlignment="1">
      <alignment vertical="center"/>
    </xf>
    <xf numFmtId="4" fontId="3" fillId="0" borderId="78" xfId="17" applyNumberFormat="1" applyFont="1" applyFill="1" applyBorder="1"/>
    <xf numFmtId="0" fontId="3" fillId="0" borderId="0" xfId="16" applyAlignment="1">
      <alignment horizontal="left" vertical="center" wrapText="1"/>
    </xf>
    <xf numFmtId="15" fontId="3" fillId="0" borderId="17" xfId="8" applyNumberFormat="1" applyBorder="1"/>
    <xf numFmtId="0" fontId="3" fillId="0" borderId="94" xfId="16" applyBorder="1" applyAlignment="1">
      <alignment vertical="center" wrapText="1"/>
    </xf>
    <xf numFmtId="15" fontId="3" fillId="0" borderId="78" xfId="8" applyNumberFormat="1" applyBorder="1"/>
    <xf numFmtId="0" fontId="3" fillId="0" borderId="95" xfId="16" applyBorder="1" applyAlignment="1">
      <alignment vertical="center" wrapText="1"/>
    </xf>
    <xf numFmtId="0" fontId="3" fillId="0" borderId="77" xfId="16" applyBorder="1" applyAlignment="1">
      <alignment horizontal="left" vertical="center" wrapText="1"/>
    </xf>
    <xf numFmtId="0" fontId="3" fillId="0" borderId="47" xfId="16" applyBorder="1" applyAlignment="1">
      <alignment horizontal="left" vertical="center" wrapText="1"/>
    </xf>
    <xf numFmtId="0" fontId="3" fillId="0" borderId="6" xfId="16" applyBorder="1" applyAlignment="1">
      <alignment vertical="center" wrapText="1"/>
    </xf>
    <xf numFmtId="0" fontId="3" fillId="0" borderId="96" xfId="16" applyBorder="1" applyAlignment="1">
      <alignment vertical="center" wrapText="1"/>
    </xf>
    <xf numFmtId="4" fontId="45" fillId="0" borderId="80" xfId="16" applyNumberFormat="1" applyFont="1" applyBorder="1" applyAlignment="1">
      <alignment vertical="center"/>
    </xf>
    <xf numFmtId="4" fontId="3" fillId="0" borderId="80" xfId="17" applyNumberFormat="1" applyFont="1" applyFill="1" applyBorder="1"/>
    <xf numFmtId="15" fontId="3" fillId="0" borderId="37" xfId="8" applyNumberFormat="1" applyBorder="1"/>
    <xf numFmtId="0" fontId="3" fillId="0" borderId="1" xfId="16" applyBorder="1" applyAlignment="1">
      <alignment vertical="center" wrapText="1"/>
    </xf>
    <xf numFmtId="15" fontId="3" fillId="0" borderId="80" xfId="8" applyNumberFormat="1" applyBorder="1"/>
    <xf numFmtId="4" fontId="45" fillId="0" borderId="76" xfId="16" applyNumberFormat="1" applyFont="1" applyBorder="1"/>
    <xf numFmtId="15" fontId="3" fillId="0" borderId="76" xfId="16" applyNumberFormat="1" applyBorder="1"/>
    <xf numFmtId="0" fontId="3" fillId="0" borderId="97" xfId="16" applyBorder="1" applyAlignment="1">
      <alignment vertical="center" wrapText="1"/>
    </xf>
    <xf numFmtId="4" fontId="44" fillId="0" borderId="80" xfId="18" applyNumberFormat="1" applyFont="1" applyBorder="1"/>
    <xf numFmtId="0" fontId="3" fillId="0" borderId="75" xfId="16" applyBorder="1" applyAlignment="1">
      <alignment horizontal="left" vertical="center" wrapText="1"/>
    </xf>
    <xf numFmtId="0" fontId="3" fillId="0" borderId="52" xfId="16" applyBorder="1" applyAlignment="1">
      <alignment horizontal="left" vertical="center" wrapText="1"/>
    </xf>
    <xf numFmtId="4" fontId="44" fillId="0" borderId="76" xfId="18" applyNumberFormat="1" applyFont="1" applyBorder="1"/>
    <xf numFmtId="0" fontId="3" fillId="0" borderId="51" xfId="16" applyBorder="1" applyAlignment="1">
      <alignment horizontal="left" vertical="center" wrapText="1"/>
    </xf>
    <xf numFmtId="15" fontId="3" fillId="0" borderId="51" xfId="8" applyNumberFormat="1" applyBorder="1"/>
    <xf numFmtId="0" fontId="3" fillId="0" borderId="3" xfId="16" applyBorder="1" applyAlignment="1">
      <alignment vertical="center" wrapText="1"/>
    </xf>
    <xf numFmtId="0" fontId="3" fillId="0" borderId="98" xfId="16" applyBorder="1" applyAlignment="1">
      <alignment vertical="center" wrapText="1"/>
    </xf>
    <xf numFmtId="4" fontId="45" fillId="0" borderId="83" xfId="16" applyNumberFormat="1" applyFont="1" applyBorder="1"/>
    <xf numFmtId="4" fontId="45" fillId="0" borderId="83" xfId="17" applyNumberFormat="1" applyFont="1" applyBorder="1"/>
    <xf numFmtId="15" fontId="3" fillId="0" borderId="100" xfId="16" applyNumberFormat="1" applyBorder="1" applyAlignment="1">
      <alignment vertical="center" wrapText="1"/>
    </xf>
    <xf numFmtId="15" fontId="3" fillId="0" borderId="83" xfId="8" applyNumberFormat="1" applyBorder="1"/>
    <xf numFmtId="0" fontId="3" fillId="0" borderId="73" xfId="16" applyBorder="1"/>
    <xf numFmtId="0" fontId="3" fillId="0" borderId="0" xfId="16"/>
    <xf numFmtId="179" fontId="3" fillId="0" borderId="0" xfId="18" applyNumberFormat="1" applyFont="1" applyBorder="1"/>
    <xf numFmtId="178" fontId="3" fillId="0" borderId="74" xfId="18" applyFont="1" applyBorder="1"/>
    <xf numFmtId="0" fontId="46" fillId="0" borderId="0" xfId="3" applyFont="1"/>
    <xf numFmtId="0" fontId="2" fillId="5" borderId="96" xfId="16" applyFont="1" applyFill="1" applyBorder="1" applyAlignment="1">
      <alignment horizontal="center" vertical="center" wrapText="1"/>
    </xf>
    <xf numFmtId="0" fontId="2" fillId="5" borderId="1" xfId="16" applyFont="1" applyFill="1" applyBorder="1" applyAlignment="1">
      <alignment horizontal="center" vertical="center" wrapText="1"/>
    </xf>
    <xf numFmtId="0" fontId="2" fillId="5" borderId="2" xfId="16" applyFont="1" applyFill="1" applyBorder="1" applyAlignment="1">
      <alignment horizontal="center" vertical="center" wrapText="1"/>
    </xf>
    <xf numFmtId="0" fontId="2" fillId="5" borderId="101" xfId="16" applyFont="1" applyFill="1" applyBorder="1" applyAlignment="1">
      <alignment horizontal="center" vertical="center" wrapText="1"/>
    </xf>
    <xf numFmtId="0" fontId="3" fillId="0" borderId="96" xfId="8" applyBorder="1"/>
    <xf numFmtId="15" fontId="3" fillId="14" borderId="1" xfId="16" applyNumberFormat="1" applyFill="1" applyBorder="1" applyAlignment="1">
      <alignment horizontal="center"/>
    </xf>
    <xf numFmtId="180" fontId="3" fillId="14" borderId="1" xfId="15" applyNumberFormat="1" applyFont="1" applyFill="1" applyBorder="1" applyAlignment="1">
      <alignment horizontal="center"/>
    </xf>
    <xf numFmtId="44" fontId="3" fillId="0" borderId="1" xfId="1" applyFont="1" applyBorder="1" applyAlignment="1">
      <alignment horizontal="center"/>
    </xf>
    <xf numFmtId="3" fontId="3" fillId="0" borderId="1" xfId="16" applyNumberFormat="1" applyBorder="1" applyAlignment="1">
      <alignment horizontal="center"/>
    </xf>
    <xf numFmtId="10" fontId="2" fillId="0" borderId="1" xfId="19" applyNumberFormat="1" applyFont="1" applyBorder="1" applyAlignment="1">
      <alignment horizontal="center"/>
    </xf>
    <xf numFmtId="181" fontId="3" fillId="0" borderId="1" xfId="8" applyNumberFormat="1" applyBorder="1" applyAlignment="1">
      <alignment horizontal="center"/>
    </xf>
    <xf numFmtId="177" fontId="3" fillId="0" borderId="101" xfId="2" applyNumberFormat="1" applyFont="1" applyBorder="1" applyAlignment="1">
      <alignment horizontal="center"/>
    </xf>
    <xf numFmtId="182" fontId="3" fillId="14" borderId="1" xfId="15" applyNumberFormat="1" applyFont="1" applyFill="1" applyBorder="1" applyAlignment="1">
      <alignment horizontal="center"/>
    </xf>
    <xf numFmtId="42" fontId="3" fillId="14" borderId="1" xfId="15" applyFont="1" applyFill="1" applyBorder="1" applyAlignment="1">
      <alignment horizontal="center"/>
    </xf>
    <xf numFmtId="10" fontId="3" fillId="0" borderId="101" xfId="16" applyNumberFormat="1" applyBorder="1" applyAlignment="1">
      <alignment horizontal="center"/>
    </xf>
    <xf numFmtId="183" fontId="3" fillId="14" borderId="1" xfId="16" applyNumberFormat="1" applyFill="1" applyBorder="1" applyAlignment="1">
      <alignment horizontal="center"/>
    </xf>
    <xf numFmtId="183" fontId="3" fillId="0" borderId="1" xfId="16" applyNumberFormat="1" applyBorder="1" applyAlignment="1">
      <alignment horizontal="center"/>
    </xf>
    <xf numFmtId="0" fontId="2" fillId="0" borderId="0" xfId="3" applyFont="1"/>
    <xf numFmtId="3" fontId="3" fillId="14" borderId="1" xfId="16" applyNumberFormat="1" applyFill="1" applyBorder="1" applyAlignment="1">
      <alignment horizontal="center"/>
    </xf>
    <xf numFmtId="3" fontId="26" fillId="0" borderId="1" xfId="16" applyNumberFormat="1" applyFont="1" applyBorder="1" applyAlignment="1">
      <alignment horizontal="center"/>
    </xf>
    <xf numFmtId="0" fontId="2" fillId="0" borderId="97" xfId="16" applyFont="1" applyBorder="1" applyAlignment="1">
      <alignment horizontal="left"/>
    </xf>
    <xf numFmtId="3" fontId="3" fillId="0" borderId="4" xfId="16" applyNumberFormat="1" applyBorder="1" applyAlignment="1">
      <alignment horizontal="center"/>
    </xf>
    <xf numFmtId="3" fontId="3" fillId="0" borderId="3" xfId="16" applyNumberFormat="1" applyBorder="1" applyAlignment="1">
      <alignment horizontal="center"/>
    </xf>
    <xf numFmtId="10" fontId="2" fillId="0" borderId="3" xfId="19" applyNumberFormat="1" applyFont="1" applyBorder="1" applyAlignment="1">
      <alignment horizontal="center"/>
    </xf>
    <xf numFmtId="0" fontId="3" fillId="0" borderId="3" xfId="16" applyBorder="1" applyAlignment="1">
      <alignment horizontal="center"/>
    </xf>
    <xf numFmtId="10" fontId="3" fillId="0" borderId="102" xfId="16" applyNumberFormat="1" applyBorder="1" applyAlignment="1">
      <alignment horizontal="center"/>
    </xf>
    <xf numFmtId="0" fontId="3" fillId="0" borderId="0" xfId="3" applyAlignment="1">
      <alignment vertical="center"/>
    </xf>
    <xf numFmtId="3" fontId="45" fillId="15" borderId="103" xfId="16" applyNumberFormat="1" applyFont="1" applyFill="1" applyBorder="1" applyAlignment="1">
      <alignment horizontal="center" vertical="center"/>
    </xf>
    <xf numFmtId="3" fontId="45" fillId="15" borderId="88" xfId="16" applyNumberFormat="1" applyFont="1" applyFill="1" applyBorder="1" applyAlignment="1">
      <alignment horizontal="center" vertical="center"/>
    </xf>
    <xf numFmtId="10" fontId="45" fillId="15" borderId="88" xfId="19" applyNumberFormat="1" applyFont="1" applyFill="1" applyBorder="1" applyAlignment="1">
      <alignment horizontal="center" vertical="center"/>
    </xf>
    <xf numFmtId="10" fontId="45" fillId="15" borderId="88" xfId="2" applyNumberFormat="1" applyFont="1" applyFill="1" applyBorder="1" applyAlignment="1">
      <alignment horizontal="center" vertical="center"/>
    </xf>
    <xf numFmtId="0" fontId="2" fillId="0" borderId="84" xfId="16" applyFont="1" applyBorder="1" applyAlignment="1">
      <alignment horizontal="left"/>
    </xf>
    <xf numFmtId="15" fontId="3" fillId="0" borderId="86" xfId="16" applyNumberFormat="1" applyBorder="1" applyAlignment="1">
      <alignment horizontal="center"/>
    </xf>
    <xf numFmtId="3" fontId="3" fillId="0" borderId="86" xfId="16" applyNumberFormat="1" applyBorder="1" applyAlignment="1">
      <alignment horizontal="center"/>
    </xf>
    <xf numFmtId="10" fontId="25" fillId="0" borderId="86" xfId="19" applyNumberFormat="1" applyFont="1" applyBorder="1" applyAlignment="1">
      <alignment horizontal="center"/>
    </xf>
    <xf numFmtId="0" fontId="3" fillId="0" borderId="86" xfId="16" applyBorder="1" applyAlignment="1">
      <alignment horizontal="center"/>
    </xf>
    <xf numFmtId="10" fontId="3" fillId="0" borderId="85" xfId="16" applyNumberFormat="1" applyBorder="1" applyAlignment="1">
      <alignment horizontal="center"/>
    </xf>
    <xf numFmtId="0" fontId="3" fillId="0" borderId="104" xfId="16" applyBorder="1" applyAlignment="1">
      <alignment horizontal="left"/>
    </xf>
    <xf numFmtId="15" fontId="3" fillId="0" borderId="44" xfId="16" applyNumberFormat="1" applyBorder="1" applyAlignment="1">
      <alignment horizontal="center"/>
    </xf>
    <xf numFmtId="3" fontId="3" fillId="0" borderId="39" xfId="16" applyNumberFormat="1" applyBorder="1" applyAlignment="1">
      <alignment horizontal="center"/>
    </xf>
    <xf numFmtId="3" fontId="3" fillId="0" borderId="86" xfId="16" applyNumberFormat="1" applyBorder="1" applyAlignment="1">
      <alignment vertical="center"/>
    </xf>
    <xf numFmtId="3" fontId="3" fillId="0" borderId="86" xfId="16" applyNumberFormat="1" applyBorder="1" applyAlignment="1">
      <alignment horizontal="center" vertical="center"/>
    </xf>
    <xf numFmtId="3" fontId="3" fillId="0" borderId="87" xfId="16" applyNumberFormat="1" applyBorder="1" applyAlignment="1">
      <alignment vertical="center"/>
    </xf>
    <xf numFmtId="3" fontId="3" fillId="0" borderId="90" xfId="16" applyNumberFormat="1" applyBorder="1" applyAlignment="1">
      <alignment horizontal="left" vertical="center"/>
    </xf>
    <xf numFmtId="0" fontId="2" fillId="0" borderId="91" xfId="16" applyFont="1" applyBorder="1" applyAlignment="1">
      <alignment horizontal="left"/>
    </xf>
    <xf numFmtId="15" fontId="3" fillId="0" borderId="94" xfId="16" applyNumberFormat="1" applyBorder="1" applyAlignment="1">
      <alignment horizontal="center"/>
    </xf>
    <xf numFmtId="3" fontId="3" fillId="0" borderId="105" xfId="16" applyNumberFormat="1" applyBorder="1" applyAlignment="1">
      <alignment horizontal="center"/>
    </xf>
    <xf numFmtId="3" fontId="2" fillId="9" borderId="108" xfId="16" applyNumberFormat="1" applyFont="1" applyFill="1" applyBorder="1" applyAlignment="1">
      <alignment horizontal="center" vertical="center"/>
    </xf>
    <xf numFmtId="3" fontId="3" fillId="9" borderId="100" xfId="16" applyNumberFormat="1" applyFill="1" applyBorder="1" applyAlignment="1">
      <alignment horizontal="center" vertical="center"/>
    </xf>
    <xf numFmtId="10" fontId="2" fillId="9" borderId="100" xfId="19" applyNumberFormat="1" applyFont="1" applyFill="1" applyBorder="1" applyAlignment="1">
      <alignment horizontal="center" vertical="center"/>
    </xf>
    <xf numFmtId="0" fontId="3" fillId="9" borderId="100" xfId="16" applyFill="1" applyBorder="1" applyAlignment="1">
      <alignment horizontal="center" vertical="center"/>
    </xf>
    <xf numFmtId="10" fontId="3" fillId="9" borderId="109" xfId="16" applyNumberFormat="1" applyFill="1" applyBorder="1" applyAlignment="1">
      <alignment horizontal="center" vertical="center"/>
    </xf>
    <xf numFmtId="0" fontId="3" fillId="0" borderId="73" xfId="16" applyBorder="1" applyAlignment="1">
      <alignment horizontal="center"/>
    </xf>
    <xf numFmtId="0" fontId="3" fillId="0" borderId="0" xfId="16" applyAlignment="1">
      <alignment horizontal="center"/>
    </xf>
    <xf numFmtId="3" fontId="47" fillId="0" borderId="0" xfId="16" applyNumberFormat="1" applyFont="1" applyAlignment="1">
      <alignment horizontal="center"/>
    </xf>
    <xf numFmtId="3" fontId="3" fillId="0" borderId="0" xfId="16" applyNumberFormat="1" applyAlignment="1">
      <alignment horizontal="center"/>
    </xf>
    <xf numFmtId="3" fontId="3" fillId="0" borderId="0" xfId="16" applyNumberFormat="1" applyAlignment="1">
      <alignment horizontal="center" vertical="center"/>
    </xf>
    <xf numFmtId="10" fontId="2" fillId="0" borderId="0" xfId="19" applyNumberFormat="1" applyFont="1" applyFill="1" applyBorder="1" applyAlignment="1">
      <alignment horizontal="center"/>
    </xf>
    <xf numFmtId="10" fontId="3" fillId="0" borderId="74" xfId="16" applyNumberFormat="1" applyBorder="1" applyAlignment="1">
      <alignment horizontal="center"/>
    </xf>
    <xf numFmtId="3" fontId="45" fillId="9" borderId="103" xfId="16" applyNumberFormat="1" applyFont="1" applyFill="1" applyBorder="1" applyAlignment="1">
      <alignment horizontal="center" vertical="center"/>
    </xf>
    <xf numFmtId="3" fontId="45" fillId="9" borderId="88" xfId="16" applyNumberFormat="1" applyFont="1" applyFill="1" applyBorder="1" applyAlignment="1">
      <alignment horizontal="center" vertical="center"/>
    </xf>
    <xf numFmtId="10" fontId="45" fillId="9" borderId="88" xfId="19" applyNumberFormat="1" applyFont="1" applyFill="1" applyBorder="1" applyAlignment="1">
      <alignment horizontal="center" vertical="center"/>
    </xf>
    <xf numFmtId="10" fontId="45" fillId="9" borderId="90" xfId="19" applyNumberFormat="1" applyFont="1" applyFill="1" applyBorder="1" applyAlignment="1">
      <alignment horizontal="center" vertical="center"/>
    </xf>
    <xf numFmtId="0" fontId="43" fillId="0" borderId="73" xfId="16" applyFont="1" applyBorder="1"/>
    <xf numFmtId="0" fontId="2" fillId="0" borderId="0" xfId="16" applyFont="1"/>
    <xf numFmtId="3" fontId="2" fillId="0" borderId="0" xfId="16" applyNumberFormat="1" applyFont="1"/>
    <xf numFmtId="10" fontId="2" fillId="0" borderId="0" xfId="19" applyNumberFormat="1" applyFont="1" applyBorder="1" applyAlignment="1">
      <alignment horizontal="center"/>
    </xf>
    <xf numFmtId="181" fontId="2" fillId="0" borderId="0" xfId="16" applyNumberFormat="1" applyFont="1"/>
    <xf numFmtId="0" fontId="2" fillId="0" borderId="74" xfId="16" applyFont="1" applyBorder="1"/>
    <xf numFmtId="3" fontId="2" fillId="15" borderId="1" xfId="16" applyNumberFormat="1" applyFont="1" applyFill="1" applyBorder="1" applyAlignment="1">
      <alignment horizontal="center" vertical="center"/>
    </xf>
    <xf numFmtId="3" fontId="2" fillId="9" borderId="1" xfId="16" applyNumberFormat="1" applyFont="1" applyFill="1" applyBorder="1" applyAlignment="1">
      <alignment horizontal="center" vertical="center"/>
    </xf>
    <xf numFmtId="184" fontId="2" fillId="0" borderId="0" xfId="16" applyNumberFormat="1" applyFont="1"/>
    <xf numFmtId="10" fontId="2" fillId="15" borderId="6" xfId="3" applyNumberFormat="1" applyFont="1" applyFill="1" applyBorder="1" applyAlignment="1">
      <alignment wrapText="1"/>
    </xf>
    <xf numFmtId="10" fontId="2" fillId="9" borderId="6" xfId="3" applyNumberFormat="1" applyFont="1" applyFill="1" applyBorder="1" applyAlignment="1">
      <alignment wrapText="1"/>
    </xf>
    <xf numFmtId="3" fontId="3" fillId="0" borderId="0" xfId="16" applyNumberFormat="1"/>
    <xf numFmtId="3" fontId="2" fillId="15" borderId="1" xfId="3" applyNumberFormat="1" applyFont="1" applyFill="1" applyBorder="1" applyAlignment="1">
      <alignment wrapText="1"/>
    </xf>
    <xf numFmtId="3" fontId="2" fillId="9" borderId="1" xfId="3" applyNumberFormat="1" applyFont="1" applyFill="1" applyBorder="1"/>
    <xf numFmtId="0" fontId="3" fillId="0" borderId="17" xfId="16" applyBorder="1"/>
    <xf numFmtId="0" fontId="2" fillId="0" borderId="78" xfId="16" applyFont="1" applyBorder="1"/>
    <xf numFmtId="179" fontId="2" fillId="15" borderId="1" xfId="3" applyNumberFormat="1" applyFont="1" applyFill="1" applyBorder="1" applyAlignment="1">
      <alignment wrapText="1"/>
    </xf>
    <xf numFmtId="10" fontId="2" fillId="15" borderId="1" xfId="3" applyNumberFormat="1" applyFont="1" applyFill="1" applyBorder="1" applyAlignment="1">
      <alignment wrapText="1"/>
    </xf>
    <xf numFmtId="10" fontId="2" fillId="9" borderId="1" xfId="3" applyNumberFormat="1" applyFont="1" applyFill="1" applyBorder="1"/>
    <xf numFmtId="0" fontId="3" fillId="0" borderId="110" xfId="16" applyBorder="1"/>
    <xf numFmtId="0" fontId="3" fillId="0" borderId="111" xfId="16" applyBorder="1"/>
    <xf numFmtId="3" fontId="3" fillId="0" borderId="0" xfId="3" applyNumberFormat="1"/>
    <xf numFmtId="178" fontId="48" fillId="0" borderId="0" xfId="17" applyFont="1" applyBorder="1"/>
    <xf numFmtId="15" fontId="48" fillId="0" borderId="0" xfId="3" applyNumberFormat="1" applyFont="1"/>
    <xf numFmtId="4" fontId="3" fillId="0" borderId="0" xfId="3" applyNumberFormat="1"/>
    <xf numFmtId="0" fontId="48" fillId="0" borderId="0" xfId="3" applyFont="1" applyAlignment="1">
      <alignment horizontal="right"/>
    </xf>
    <xf numFmtId="0" fontId="48" fillId="0" borderId="0" xfId="3" applyFont="1"/>
    <xf numFmtId="165" fontId="2" fillId="6" borderId="37" xfId="1" applyNumberFormat="1" applyFont="1" applyFill="1" applyBorder="1" applyAlignment="1" applyProtection="1">
      <alignment vertical="center" wrapText="1"/>
    </xf>
    <xf numFmtId="4" fontId="2" fillId="6" borderId="48" xfId="7" applyNumberFormat="1" applyFont="1" applyFill="1" applyBorder="1" applyAlignment="1" applyProtection="1">
      <alignment vertical="center" wrapText="1"/>
    </xf>
    <xf numFmtId="4" fontId="2" fillId="6" borderId="11" xfId="7" applyNumberFormat="1" applyFont="1" applyFill="1" applyBorder="1" applyAlignment="1" applyProtection="1">
      <alignment vertical="center" wrapText="1"/>
    </xf>
    <xf numFmtId="9" fontId="2" fillId="6" borderId="11" xfId="2" applyFont="1" applyFill="1" applyBorder="1" applyAlignment="1" applyProtection="1">
      <alignment vertical="center" wrapText="1"/>
    </xf>
    <xf numFmtId="4" fontId="2" fillId="6" borderId="38" xfId="7" applyNumberFormat="1" applyFont="1" applyFill="1" applyBorder="1" applyAlignment="1" applyProtection="1">
      <alignment vertical="center" wrapText="1"/>
    </xf>
    <xf numFmtId="165" fontId="2" fillId="6" borderId="11" xfId="1" applyNumberFormat="1" applyFont="1" applyFill="1" applyBorder="1" applyAlignment="1" applyProtection="1">
      <alignment vertical="center" wrapText="1"/>
    </xf>
    <xf numFmtId="4" fontId="2" fillId="6" borderId="5" xfId="7" applyNumberFormat="1" applyFont="1" applyFill="1" applyBorder="1" applyAlignment="1" applyProtection="1">
      <alignment vertical="center" wrapText="1"/>
    </xf>
    <xf numFmtId="165" fontId="2" fillId="6" borderId="24" xfId="1" applyNumberFormat="1" applyFont="1" applyFill="1" applyBorder="1" applyAlignment="1" applyProtection="1">
      <alignment vertical="center" wrapText="1"/>
    </xf>
    <xf numFmtId="165" fontId="2" fillId="6" borderId="31" xfId="1" applyNumberFormat="1" applyFont="1" applyFill="1" applyBorder="1" applyAlignment="1" applyProtection="1">
      <alignment vertical="center" wrapText="1"/>
    </xf>
    <xf numFmtId="169" fontId="2" fillId="6" borderId="25" xfId="1" applyNumberFormat="1" applyFont="1" applyFill="1" applyBorder="1" applyAlignment="1" applyProtection="1">
      <alignment vertical="center" wrapText="1"/>
    </xf>
    <xf numFmtId="168" fontId="7" fillId="0" borderId="0" xfId="1" applyNumberFormat="1" applyFont="1" applyFill="1" applyBorder="1" applyAlignment="1" applyProtection="1">
      <alignment vertical="center"/>
    </xf>
    <xf numFmtId="9" fontId="22" fillId="0" borderId="40" xfId="2" applyFont="1" applyBorder="1"/>
    <xf numFmtId="9" fontId="22" fillId="0" borderId="37" xfId="2" applyFont="1" applyBorder="1"/>
    <xf numFmtId="9" fontId="22" fillId="0" borderId="33" xfId="2" applyFont="1" applyBorder="1"/>
    <xf numFmtId="4" fontId="2" fillId="6" borderId="33" xfId="7" applyNumberFormat="1" applyFont="1" applyFill="1" applyBorder="1" applyAlignment="1" applyProtection="1">
      <alignment vertical="center" wrapText="1"/>
    </xf>
    <xf numFmtId="4" fontId="2" fillId="6" borderId="37" xfId="7" applyNumberFormat="1" applyFont="1" applyFill="1" applyBorder="1" applyAlignment="1" applyProtection="1">
      <alignment vertical="center" wrapText="1"/>
    </xf>
    <xf numFmtId="9" fontId="2" fillId="6" borderId="37" xfId="2" applyFont="1" applyFill="1" applyBorder="1" applyAlignment="1" applyProtection="1">
      <alignment vertical="center" wrapText="1"/>
    </xf>
    <xf numFmtId="4" fontId="2" fillId="6" borderId="40" xfId="7" applyNumberFormat="1" applyFont="1" applyFill="1" applyBorder="1" applyAlignment="1" applyProtection="1">
      <alignment vertical="center" wrapText="1"/>
    </xf>
    <xf numFmtId="8" fontId="0" fillId="0" borderId="0" xfId="0" applyNumberFormat="1"/>
    <xf numFmtId="4" fontId="2" fillId="6" borderId="17" xfId="7" applyNumberFormat="1" applyFont="1" applyFill="1" applyBorder="1" applyAlignment="1" applyProtection="1">
      <alignment vertical="center" wrapText="1"/>
    </xf>
    <xf numFmtId="4" fontId="2" fillId="6" borderId="47" xfId="7" applyNumberFormat="1" applyFont="1" applyFill="1" applyBorder="1" applyAlignment="1" applyProtection="1">
      <alignment vertical="center" wrapText="1"/>
    </xf>
    <xf numFmtId="0" fontId="6" fillId="0" borderId="0" xfId="0" applyFont="1"/>
    <xf numFmtId="0" fontId="2" fillId="0" borderId="8" xfId="0" applyFont="1" applyBorder="1" applyAlignment="1">
      <alignment horizontal="center" vertical="center"/>
    </xf>
    <xf numFmtId="0" fontId="2" fillId="0" borderId="33" xfId="0" applyFont="1" applyBorder="1" applyAlignment="1">
      <alignment horizontal="center" vertical="center"/>
    </xf>
    <xf numFmtId="164" fontId="2" fillId="0" borderId="31" xfId="0" applyNumberFormat="1" applyFont="1" applyBorder="1" applyAlignment="1">
      <alignment horizontal="center" vertical="center"/>
    </xf>
    <xf numFmtId="0" fontId="2" fillId="0" borderId="14" xfId="0" applyFont="1" applyBorder="1" applyAlignment="1">
      <alignment horizontal="center" vertical="center"/>
    </xf>
    <xf numFmtId="0" fontId="2" fillId="0" borderId="37" xfId="0" applyFont="1" applyBorder="1" applyAlignment="1">
      <alignment horizontal="center" vertical="center"/>
    </xf>
    <xf numFmtId="164" fontId="2" fillId="0" borderId="25" xfId="0" applyNumberFormat="1" applyFont="1" applyBorder="1" applyAlignment="1">
      <alignment horizontal="center" vertical="center"/>
    </xf>
    <xf numFmtId="0" fontId="3" fillId="2" borderId="14" xfId="0" applyFont="1" applyFill="1" applyBorder="1"/>
    <xf numFmtId="7" fontId="3" fillId="2" borderId="1" xfId="3" applyNumberFormat="1" applyFill="1" applyBorder="1" applyAlignment="1">
      <alignment horizontal="center" vertical="center"/>
    </xf>
    <xf numFmtId="4" fontId="3" fillId="0" borderId="14" xfId="4" applyNumberFormat="1" applyFont="1" applyBorder="1" applyAlignment="1">
      <alignment horizontal="center" vertical="center"/>
    </xf>
    <xf numFmtId="7" fontId="3" fillId="0" borderId="1" xfId="3" applyNumberFormat="1" applyBorder="1" applyAlignment="1">
      <alignment horizontal="center" vertical="center"/>
    </xf>
    <xf numFmtId="0" fontId="3" fillId="4" borderId="14" xfId="0" applyFont="1" applyFill="1" applyBorder="1" applyAlignment="1">
      <alignment horizontal="center"/>
    </xf>
    <xf numFmtId="0" fontId="3" fillId="4" borderId="25" xfId="0" applyFont="1" applyFill="1" applyBorder="1" applyAlignment="1">
      <alignment horizontal="center"/>
    </xf>
    <xf numFmtId="0" fontId="3" fillId="5" borderId="14" xfId="0" applyFont="1" applyFill="1" applyBorder="1" applyAlignment="1">
      <alignment horizontal="center"/>
    </xf>
    <xf numFmtId="0" fontId="3" fillId="5" borderId="25" xfId="0" applyFont="1" applyFill="1" applyBorder="1" applyAlignment="1">
      <alignment horizontal="center"/>
    </xf>
    <xf numFmtId="4" fontId="3" fillId="0" borderId="28" xfId="4" applyNumberFormat="1" applyFont="1" applyBorder="1" applyAlignment="1">
      <alignment horizontal="center" vertical="center"/>
    </xf>
    <xf numFmtId="0" fontId="3" fillId="2" borderId="5" xfId="0" applyFont="1" applyFill="1" applyBorder="1"/>
    <xf numFmtId="0" fontId="3" fillId="2" borderId="17" xfId="0" applyFont="1" applyFill="1" applyBorder="1"/>
    <xf numFmtId="0" fontId="5" fillId="7" borderId="51" xfId="4" applyFont="1" applyFill="1" applyBorder="1" applyAlignment="1">
      <alignment horizontal="center" vertical="center"/>
    </xf>
    <xf numFmtId="4" fontId="2" fillId="4" borderId="14" xfId="4" applyNumberFormat="1" applyFont="1" applyFill="1" applyBorder="1" applyAlignment="1">
      <alignment horizontal="center" vertical="center"/>
    </xf>
    <xf numFmtId="4" fontId="2" fillId="4" borderId="37" xfId="4" applyNumberFormat="1" applyFont="1" applyFill="1" applyBorder="1" applyAlignment="1">
      <alignment horizontal="center" vertical="center"/>
    </xf>
    <xf numFmtId="167" fontId="2" fillId="4" borderId="25" xfId="4" applyNumberFormat="1" applyFont="1" applyFill="1" applyBorder="1" applyAlignment="1">
      <alignment horizontal="center" vertical="center"/>
    </xf>
    <xf numFmtId="4" fontId="2" fillId="5" borderId="14" xfId="4" applyNumberFormat="1" applyFont="1" applyFill="1" applyBorder="1" applyAlignment="1">
      <alignment horizontal="center" vertical="center"/>
    </xf>
    <xf numFmtId="4" fontId="2" fillId="5" borderId="37" xfId="4" applyNumberFormat="1" applyFont="1" applyFill="1" applyBorder="1" applyAlignment="1">
      <alignment horizontal="center" vertical="center"/>
    </xf>
    <xf numFmtId="167" fontId="2" fillId="5" borderId="25" xfId="4" applyNumberFormat="1" applyFont="1" applyFill="1" applyBorder="1" applyAlignment="1">
      <alignment horizontal="center" vertical="center"/>
    </xf>
    <xf numFmtId="4" fontId="3" fillId="0" borderId="37" xfId="4" applyNumberFormat="1" applyFont="1" applyBorder="1" applyAlignment="1">
      <alignment horizontal="center" vertical="center"/>
    </xf>
    <xf numFmtId="7" fontId="2" fillId="0" borderId="2" xfId="3" applyNumberFormat="1" applyFont="1" applyBorder="1" applyAlignment="1">
      <alignment horizontal="right" vertical="center"/>
    </xf>
    <xf numFmtId="167" fontId="3" fillId="0" borderId="25" xfId="4" applyNumberFormat="1" applyFont="1" applyBorder="1" applyAlignment="1">
      <alignment horizontal="center" vertical="center"/>
    </xf>
    <xf numFmtId="0" fontId="3" fillId="2" borderId="37" xfId="0" applyFont="1" applyFill="1" applyBorder="1"/>
    <xf numFmtId="0" fontId="3" fillId="4" borderId="14" xfId="0" applyFont="1" applyFill="1" applyBorder="1"/>
    <xf numFmtId="0" fontId="3" fillId="4" borderId="37" xfId="0" applyFont="1" applyFill="1" applyBorder="1"/>
    <xf numFmtId="3" fontId="3" fillId="0" borderId="14" xfId="4" applyNumberFormat="1" applyFont="1" applyBorder="1" applyAlignment="1">
      <alignment horizontal="center" vertical="center"/>
    </xf>
    <xf numFmtId="4" fontId="3" fillId="0" borderId="51" xfId="4" applyNumberFormat="1" applyFont="1" applyBorder="1" applyAlignment="1">
      <alignment horizontal="center" vertical="center"/>
    </xf>
    <xf numFmtId="7" fontId="3" fillId="0" borderId="8" xfId="3" applyNumberFormat="1" applyBorder="1" applyAlignment="1">
      <alignment horizontal="right" vertical="center"/>
    </xf>
    <xf numFmtId="7" fontId="3" fillId="0" borderId="33" xfId="3" applyNumberFormat="1" applyBorder="1" applyAlignment="1">
      <alignment horizontal="right" vertical="center"/>
    </xf>
    <xf numFmtId="7" fontId="2" fillId="0" borderId="31" xfId="3" applyNumberFormat="1" applyFont="1" applyBorder="1" applyAlignment="1">
      <alignment horizontal="right" vertical="center"/>
    </xf>
    <xf numFmtId="4" fontId="3" fillId="6" borderId="15" xfId="4" applyNumberFormat="1" applyFont="1" applyFill="1" applyBorder="1" applyAlignment="1">
      <alignment horizontal="center" vertical="center"/>
    </xf>
    <xf numFmtId="4" fontId="3" fillId="6" borderId="40" xfId="4" applyNumberFormat="1" applyFont="1" applyFill="1" applyBorder="1" applyAlignment="1">
      <alignment horizontal="center" vertical="center"/>
    </xf>
    <xf numFmtId="0" fontId="6" fillId="0" borderId="12" xfId="0" applyFont="1" applyBorder="1"/>
    <xf numFmtId="0" fontId="6" fillId="0" borderId="13" xfId="0" applyFont="1" applyBorder="1"/>
    <xf numFmtId="164" fontId="7" fillId="6" borderId="8" xfId="6" applyNumberFormat="1" applyFont="1" applyFill="1" applyBorder="1" applyAlignment="1">
      <alignment horizontal="right" vertical="center"/>
    </xf>
    <xf numFmtId="164" fontId="7" fillId="6" borderId="33" xfId="6" applyNumberFormat="1" applyFont="1" applyFill="1" applyBorder="1" applyAlignment="1">
      <alignment horizontal="right" vertical="center"/>
    </xf>
    <xf numFmtId="164" fontId="7" fillId="6" borderId="14" xfId="6" applyNumberFormat="1" applyFont="1" applyFill="1" applyBorder="1" applyAlignment="1">
      <alignment horizontal="right" vertical="center"/>
    </xf>
    <xf numFmtId="164" fontId="7" fillId="6" borderId="37" xfId="6" applyNumberFormat="1" applyFont="1" applyFill="1" applyBorder="1" applyAlignment="1">
      <alignment horizontal="right" vertical="center"/>
    </xf>
    <xf numFmtId="0" fontId="10" fillId="0" borderId="19" xfId="0" applyFont="1" applyBorder="1" applyAlignment="1">
      <alignment horizontal="center" vertical="center"/>
    </xf>
    <xf numFmtId="0" fontId="10" fillId="0" borderId="0" xfId="0" applyFont="1" applyAlignment="1">
      <alignment horizontal="center" vertical="center"/>
    </xf>
    <xf numFmtId="0" fontId="6" fillId="0" borderId="33" xfId="0" applyFont="1" applyBorder="1"/>
    <xf numFmtId="0" fontId="6" fillId="0" borderId="34" xfId="0" applyFont="1" applyBorder="1"/>
    <xf numFmtId="0" fontId="10" fillId="0" borderId="22" xfId="0" applyFont="1" applyBorder="1" applyAlignment="1">
      <alignment horizontal="center" vertical="center"/>
    </xf>
    <xf numFmtId="0" fontId="6" fillId="0" borderId="38" xfId="0" applyFont="1" applyBorder="1"/>
    <xf numFmtId="0" fontId="6" fillId="0" borderId="16" xfId="0" applyFont="1" applyBorder="1"/>
    <xf numFmtId="0" fontId="6" fillId="0" borderId="26" xfId="0" applyFont="1" applyBorder="1"/>
    <xf numFmtId="0" fontId="2" fillId="0" borderId="8" xfId="3" applyFont="1" applyBorder="1" applyAlignment="1">
      <alignment horizontal="left" vertical="center" wrapText="1"/>
    </xf>
    <xf numFmtId="4" fontId="10" fillId="0" borderId="7" xfId="0" applyNumberFormat="1" applyFont="1" applyBorder="1" applyAlignment="1">
      <alignment vertical="center"/>
    </xf>
    <xf numFmtId="0" fontId="10" fillId="0" borderId="0" xfId="0" applyFont="1" applyAlignment="1">
      <alignment horizontal="left" vertical="center"/>
    </xf>
    <xf numFmtId="0" fontId="2" fillId="0" borderId="14" xfId="3" applyFont="1" applyBorder="1" applyAlignment="1">
      <alignment horizontal="left" vertical="center" wrapText="1"/>
    </xf>
    <xf numFmtId="0" fontId="10" fillId="0" borderId="1" xfId="0" applyFont="1" applyBorder="1" applyAlignment="1">
      <alignment vertical="center"/>
    </xf>
    <xf numFmtId="14" fontId="6" fillId="0" borderId="2" xfId="0" applyNumberFormat="1" applyFont="1" applyBorder="1" applyAlignment="1">
      <alignment vertical="center"/>
    </xf>
    <xf numFmtId="0" fontId="10" fillId="0" borderId="37" xfId="0" applyFont="1" applyBorder="1" applyAlignment="1">
      <alignment horizontal="left"/>
    </xf>
    <xf numFmtId="0" fontId="10" fillId="0" borderId="0" xfId="0" applyFont="1" applyAlignment="1">
      <alignment horizontal="left"/>
    </xf>
    <xf numFmtId="0" fontId="21" fillId="0" borderId="0" xfId="0" applyFont="1" applyAlignment="1">
      <alignment horizontal="left" vertical="center" wrapText="1"/>
    </xf>
    <xf numFmtId="0" fontId="20" fillId="0" borderId="0" xfId="0" applyFont="1" applyAlignment="1">
      <alignment horizontal="left" vertical="center" wrapText="1"/>
    </xf>
    <xf numFmtId="0" fontId="6" fillId="0" borderId="2" xfId="0" applyFont="1" applyBorder="1" applyAlignment="1">
      <alignment vertical="center"/>
    </xf>
    <xf numFmtId="0" fontId="10" fillId="0" borderId="17" xfId="0" applyFont="1" applyBorder="1" applyAlignment="1">
      <alignment horizontal="left"/>
    </xf>
    <xf numFmtId="0" fontId="6" fillId="0" borderId="14" xfId="0" applyFont="1" applyBorder="1"/>
    <xf numFmtId="0" fontId="6" fillId="0" borderId="1" xfId="0" applyFont="1" applyBorder="1"/>
    <xf numFmtId="0" fontId="6" fillId="0" borderId="25" xfId="0" applyFont="1" applyBorder="1"/>
    <xf numFmtId="0" fontId="2" fillId="0" borderId="28" xfId="3" applyFont="1" applyBorder="1" applyAlignment="1">
      <alignment horizontal="left" vertical="center" wrapText="1"/>
    </xf>
    <xf numFmtId="0" fontId="6" fillId="0" borderId="2" xfId="0" applyFont="1" applyBorder="1"/>
    <xf numFmtId="0" fontId="2" fillId="0" borderId="15" xfId="3" applyFont="1" applyBorder="1" applyAlignment="1">
      <alignment horizontal="left" vertical="center" wrapText="1"/>
    </xf>
    <xf numFmtId="0" fontId="6" fillId="0" borderId="27" xfId="0" applyFont="1" applyBorder="1"/>
    <xf numFmtId="0" fontId="10" fillId="0" borderId="40" xfId="0" applyFont="1" applyBorder="1" applyAlignment="1">
      <alignment horizontal="left"/>
    </xf>
    <xf numFmtId="8" fontId="6" fillId="0" borderId="0" xfId="0" applyNumberFormat="1" applyFont="1"/>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6" xfId="3" applyFont="1" applyBorder="1" applyAlignment="1">
      <alignment horizontal="center" vertical="center"/>
    </xf>
    <xf numFmtId="164" fontId="2" fillId="0" borderId="6" xfId="0" applyNumberFormat="1" applyFont="1" applyBorder="1" applyAlignment="1">
      <alignment horizontal="center" vertical="center"/>
    </xf>
    <xf numFmtId="0" fontId="2" fillId="0" borderId="7" xfId="0" applyFont="1" applyBorder="1" applyAlignment="1">
      <alignment horizontal="center" vertical="center"/>
    </xf>
    <xf numFmtId="164" fontId="2" fillId="0" borderId="24" xfId="0" applyNumberFormat="1" applyFont="1" applyBorder="1" applyAlignment="1">
      <alignment horizontal="center" vertical="center"/>
    </xf>
    <xf numFmtId="0" fontId="2" fillId="0" borderId="33" xfId="0" applyFont="1" applyBorder="1" applyAlignment="1">
      <alignment vertical="center"/>
    </xf>
    <xf numFmtId="0" fontId="2" fillId="0" borderId="32" xfId="0" applyFont="1" applyBorder="1" applyAlignment="1">
      <alignment vertical="center"/>
    </xf>
    <xf numFmtId="0" fontId="2" fillId="0" borderId="1" xfId="0" applyFont="1" applyBorder="1" applyAlignment="1">
      <alignment horizontal="center" vertical="center"/>
    </xf>
    <xf numFmtId="0" fontId="2" fillId="0" borderId="1" xfId="3" applyFont="1" applyBorder="1" applyAlignment="1">
      <alignment horizontal="center" vertical="center"/>
    </xf>
    <xf numFmtId="164" fontId="2" fillId="0" borderId="1" xfId="0" applyNumberFormat="1" applyFont="1" applyBorder="1" applyAlignment="1">
      <alignment horizontal="center" vertical="center"/>
    </xf>
    <xf numFmtId="0" fontId="2" fillId="0" borderId="2" xfId="0" applyFont="1" applyBorder="1" applyAlignment="1">
      <alignment horizontal="center" vertical="center"/>
    </xf>
    <xf numFmtId="0" fontId="2" fillId="0" borderId="11" xfId="0" applyFont="1" applyBorder="1" applyAlignment="1">
      <alignment horizontal="center" vertical="center"/>
    </xf>
    <xf numFmtId="7" fontId="3" fillId="2" borderId="2" xfId="3" applyNumberFormat="1" applyFill="1" applyBorder="1" applyAlignment="1">
      <alignment horizontal="right" vertical="center"/>
    </xf>
    <xf numFmtId="0" fontId="3" fillId="2" borderId="11" xfId="0" applyFont="1" applyFill="1" applyBorder="1"/>
    <xf numFmtId="7" fontId="3" fillId="0" borderId="2" xfId="3" applyNumberFormat="1" applyBorder="1" applyAlignment="1">
      <alignment horizontal="right" vertical="center"/>
    </xf>
    <xf numFmtId="4" fontId="3" fillId="0" borderId="11" xfId="4" applyNumberFormat="1" applyFont="1" applyBorder="1" applyAlignment="1">
      <alignment horizontal="center" vertical="center"/>
    </xf>
    <xf numFmtId="4" fontId="3" fillId="6" borderId="11" xfId="4" applyNumberFormat="1" applyFont="1" applyFill="1" applyBorder="1" applyAlignment="1">
      <alignment horizontal="center" vertical="center"/>
    </xf>
    <xf numFmtId="0" fontId="3" fillId="4" borderId="2" xfId="0" applyFont="1" applyFill="1" applyBorder="1" applyAlignment="1">
      <alignment horizontal="center"/>
    </xf>
    <xf numFmtId="0" fontId="3" fillId="4" borderId="11" xfId="0" applyFont="1" applyFill="1" applyBorder="1" applyAlignment="1">
      <alignment horizontal="center"/>
    </xf>
    <xf numFmtId="0" fontId="3" fillId="5" borderId="2" xfId="0" applyFont="1" applyFill="1" applyBorder="1" applyAlignment="1">
      <alignment horizontal="center"/>
    </xf>
    <xf numFmtId="0" fontId="3" fillId="5" borderId="11" xfId="0" applyFont="1" applyFill="1" applyBorder="1" applyAlignment="1">
      <alignment horizontal="center"/>
    </xf>
    <xf numFmtId="3" fontId="3" fillId="0" borderId="11" xfId="4" applyNumberFormat="1" applyFont="1" applyBorder="1" applyAlignment="1">
      <alignment horizontal="center" vertical="center"/>
    </xf>
    <xf numFmtId="0" fontId="4" fillId="3" borderId="1" xfId="4" applyFont="1" applyFill="1" applyBorder="1" applyAlignment="1">
      <alignment horizontal="justify" vertical="center" wrapText="1"/>
    </xf>
    <xf numFmtId="0" fontId="4" fillId="0" borderId="1" xfId="4" applyFont="1" applyBorder="1" applyAlignment="1">
      <alignment horizontal="justify" vertical="center"/>
    </xf>
    <xf numFmtId="4" fontId="3" fillId="6" borderId="14" xfId="4" applyNumberFormat="1" applyFont="1" applyFill="1" applyBorder="1" applyAlignment="1">
      <alignment horizontal="center" vertical="center"/>
    </xf>
    <xf numFmtId="7" fontId="3" fillId="0" borderId="16" xfId="3" applyNumberFormat="1" applyBorder="1" applyAlignment="1">
      <alignment horizontal="right" vertical="center"/>
    </xf>
    <xf numFmtId="0" fontId="2" fillId="6" borderId="5" xfId="5" applyFont="1" applyFill="1" applyBorder="1" applyAlignment="1">
      <alignment horizontal="left" vertical="center"/>
    </xf>
    <xf numFmtId="0" fontId="2" fillId="6" borderId="6" xfId="5" applyFont="1" applyFill="1" applyBorder="1" applyAlignment="1">
      <alignment horizontal="left" vertical="center"/>
    </xf>
    <xf numFmtId="0" fontId="2" fillId="6" borderId="6" xfId="6" applyFont="1" applyFill="1" applyBorder="1" applyAlignment="1">
      <alignment horizontal="center" vertical="center" wrapText="1"/>
    </xf>
    <xf numFmtId="0" fontId="2" fillId="6" borderId="14" xfId="5" applyFont="1" applyFill="1" applyBorder="1" applyAlignment="1">
      <alignment horizontal="left" vertical="center"/>
    </xf>
    <xf numFmtId="0" fontId="2" fillId="6" borderId="1" xfId="5" applyFont="1" applyFill="1" applyBorder="1" applyAlignment="1">
      <alignment horizontal="left" vertical="center"/>
    </xf>
    <xf numFmtId="0" fontId="2" fillId="6" borderId="1" xfId="6" applyFont="1" applyFill="1" applyBorder="1" applyAlignment="1">
      <alignment horizontal="center" vertical="center" wrapText="1"/>
    </xf>
    <xf numFmtId="0" fontId="2" fillId="6" borderId="30" xfId="5" applyFont="1" applyFill="1" applyBorder="1" applyAlignment="1">
      <alignment horizontal="left" vertical="center"/>
    </xf>
    <xf numFmtId="0" fontId="2" fillId="6" borderId="11" xfId="5" applyFont="1" applyFill="1" applyBorder="1" applyAlignment="1">
      <alignment horizontal="left" vertical="center"/>
    </xf>
    <xf numFmtId="0" fontId="2" fillId="6" borderId="6" xfId="5" applyFont="1" applyFill="1" applyBorder="1" applyAlignment="1">
      <alignment horizontal="left" vertical="center" wrapText="1"/>
    </xf>
    <xf numFmtId="167" fontId="5" fillId="7" borderId="4" xfId="4" applyNumberFormat="1" applyFont="1" applyFill="1" applyBorder="1" applyAlignment="1">
      <alignment horizontal="center" vertical="center"/>
    </xf>
    <xf numFmtId="0" fontId="5" fillId="7" borderId="52" xfId="4" applyFont="1" applyFill="1" applyBorder="1" applyAlignment="1">
      <alignment horizontal="center" vertical="center"/>
    </xf>
    <xf numFmtId="167" fontId="2" fillId="4" borderId="1" xfId="4" applyNumberFormat="1" applyFont="1" applyFill="1" applyBorder="1" applyAlignment="1">
      <alignment horizontal="center" vertical="center"/>
    </xf>
    <xf numFmtId="167" fontId="2" fillId="4" borderId="2" xfId="4" applyNumberFormat="1" applyFont="1" applyFill="1" applyBorder="1" applyAlignment="1">
      <alignment horizontal="center" vertical="center"/>
    </xf>
    <xf numFmtId="4" fontId="2" fillId="4" borderId="11" xfId="4" applyNumberFormat="1" applyFont="1" applyFill="1" applyBorder="1" applyAlignment="1">
      <alignment horizontal="center" vertical="center"/>
    </xf>
    <xf numFmtId="167" fontId="2" fillId="5" borderId="1" xfId="4" applyNumberFormat="1" applyFont="1" applyFill="1" applyBorder="1" applyAlignment="1">
      <alignment horizontal="center" vertical="center"/>
    </xf>
    <xf numFmtId="167" fontId="2" fillId="5" borderId="2" xfId="4" applyNumberFormat="1" applyFont="1" applyFill="1" applyBorder="1" applyAlignment="1">
      <alignment horizontal="center" vertical="center"/>
    </xf>
    <xf numFmtId="4" fontId="2" fillId="5" borderId="11" xfId="4" applyNumberFormat="1" applyFont="1" applyFill="1" applyBorder="1" applyAlignment="1">
      <alignment horizontal="center" vertical="center"/>
    </xf>
    <xf numFmtId="167" fontId="3" fillId="0" borderId="1" xfId="4" applyNumberFormat="1" applyFont="1" applyBorder="1" applyAlignment="1">
      <alignment horizontal="center" vertical="center"/>
    </xf>
    <xf numFmtId="167" fontId="3" fillId="0" borderId="2" xfId="4" applyNumberFormat="1" applyFont="1" applyBorder="1" applyAlignment="1">
      <alignment horizontal="center" vertical="center"/>
    </xf>
    <xf numFmtId="7" fontId="3" fillId="4" borderId="2" xfId="3" applyNumberFormat="1" applyFill="1" applyBorder="1" applyAlignment="1">
      <alignment horizontal="right" vertical="center"/>
    </xf>
    <xf numFmtId="0" fontId="3" fillId="4" borderId="11" xfId="0" applyFont="1" applyFill="1" applyBorder="1"/>
    <xf numFmtId="4" fontId="3" fillId="9" borderId="14" xfId="4" applyNumberFormat="1" applyFont="1" applyFill="1" applyBorder="1" applyAlignment="1">
      <alignment horizontal="center" vertical="center"/>
    </xf>
    <xf numFmtId="7" fontId="3" fillId="0" borderId="4" xfId="3" applyNumberFormat="1" applyBorder="1" applyAlignment="1">
      <alignment horizontal="right" vertical="center"/>
    </xf>
    <xf numFmtId="4" fontId="3" fillId="0" borderId="52" xfId="4" applyNumberFormat="1" applyFont="1" applyBorder="1" applyAlignment="1">
      <alignment horizontal="center" vertical="center"/>
    </xf>
    <xf numFmtId="0" fontId="4" fillId="3" borderId="8" xfId="4" applyFont="1" applyFill="1" applyBorder="1" applyAlignment="1">
      <alignment horizontal="center" vertical="center"/>
    </xf>
    <xf numFmtId="0" fontId="5" fillId="3" borderId="9" xfId="4" applyFont="1" applyFill="1" applyBorder="1" applyAlignment="1">
      <alignment horizontal="justify" vertical="center"/>
    </xf>
    <xf numFmtId="0" fontId="4" fillId="3" borderId="9" xfId="4" applyFont="1" applyFill="1" applyBorder="1" applyAlignment="1">
      <alignment horizontal="center" vertical="center"/>
    </xf>
    <xf numFmtId="4" fontId="3" fillId="0" borderId="9" xfId="4" applyNumberFormat="1" applyFont="1" applyBorder="1" applyAlignment="1">
      <alignment horizontal="center" vertical="center"/>
    </xf>
    <xf numFmtId="7" fontId="3" fillId="0" borderId="9" xfId="3" applyNumberFormat="1" applyBorder="1" applyAlignment="1">
      <alignment horizontal="right" vertical="center"/>
    </xf>
    <xf numFmtId="7" fontId="2" fillId="0" borderId="10" xfId="3" applyNumberFormat="1" applyFont="1" applyBorder="1" applyAlignment="1">
      <alignment horizontal="right" vertical="center"/>
    </xf>
    <xf numFmtId="7" fontId="3" fillId="0" borderId="48" xfId="3" applyNumberFormat="1" applyBorder="1" applyAlignment="1">
      <alignment horizontal="right" vertical="center"/>
    </xf>
    <xf numFmtId="0" fontId="2" fillId="6" borderId="15" xfId="5" applyFont="1" applyFill="1" applyBorder="1" applyAlignment="1">
      <alignment horizontal="left" vertical="center"/>
    </xf>
    <xf numFmtId="0" fontId="2" fillId="6" borderId="16" xfId="5" applyFont="1" applyFill="1" applyBorder="1" applyAlignment="1">
      <alignment horizontal="left" vertical="center"/>
    </xf>
    <xf numFmtId="0" fontId="2" fillId="6" borderId="16" xfId="6" applyFont="1" applyFill="1" applyBorder="1" applyAlignment="1">
      <alignment horizontal="center" vertical="center" wrapText="1"/>
    </xf>
    <xf numFmtId="4" fontId="3" fillId="6" borderId="38" xfId="4" applyNumberFormat="1" applyFont="1" applyFill="1" applyBorder="1" applyAlignment="1">
      <alignment horizontal="center" vertical="center"/>
    </xf>
    <xf numFmtId="0" fontId="2" fillId="0" borderId="12" xfId="6" applyFont="1" applyBorder="1" applyAlignment="1">
      <alignment horizontal="right"/>
    </xf>
    <xf numFmtId="0" fontId="2" fillId="0" borderId="0" xfId="6" applyFont="1" applyAlignment="1">
      <alignment horizontal="center"/>
    </xf>
    <xf numFmtId="0" fontId="2" fillId="0" borderId="0" xfId="6" applyFont="1" applyAlignment="1">
      <alignment horizontal="center" vertical="center"/>
    </xf>
    <xf numFmtId="4" fontId="2" fillId="0" borderId="0" xfId="6" applyNumberFormat="1" applyFont="1" applyAlignment="1">
      <alignment horizontal="right" vertical="center"/>
    </xf>
    <xf numFmtId="164" fontId="2" fillId="0" borderId="0" xfId="6" applyNumberFormat="1" applyFont="1" applyAlignment="1">
      <alignment horizontal="right" vertical="center"/>
    </xf>
    <xf numFmtId="0" fontId="6" fillId="0" borderId="17" xfId="0" applyFont="1" applyBorder="1"/>
    <xf numFmtId="0" fontId="2" fillId="6" borderId="8" xfId="6" applyFont="1" applyFill="1" applyBorder="1" applyAlignment="1">
      <alignment horizontal="left"/>
    </xf>
    <xf numFmtId="0" fontId="7" fillId="6" borderId="9" xfId="6" applyFont="1" applyFill="1" applyBorder="1" applyAlignment="1">
      <alignment horizontal="right"/>
    </xf>
    <xf numFmtId="0" fontId="7" fillId="6" borderId="9" xfId="6" applyFont="1" applyFill="1" applyBorder="1" applyAlignment="1">
      <alignment horizontal="center" vertical="center"/>
    </xf>
    <xf numFmtId="4" fontId="7" fillId="6" borderId="9" xfId="6" applyNumberFormat="1" applyFont="1" applyFill="1" applyBorder="1" applyAlignment="1">
      <alignment horizontal="right" vertical="center"/>
    </xf>
    <xf numFmtId="164" fontId="7" fillId="6" borderId="9" xfId="6" applyNumberFormat="1" applyFont="1" applyFill="1" applyBorder="1" applyAlignment="1">
      <alignment horizontal="right" vertical="center"/>
    </xf>
    <xf numFmtId="164" fontId="7" fillId="6" borderId="48" xfId="6" applyNumberFormat="1" applyFont="1" applyFill="1" applyBorder="1" applyAlignment="1">
      <alignment horizontal="right" vertical="center"/>
    </xf>
    <xf numFmtId="0" fontId="2" fillId="6" borderId="14" xfId="6" applyFont="1" applyFill="1" applyBorder="1" applyAlignment="1">
      <alignment horizontal="left"/>
    </xf>
    <xf numFmtId="0" fontId="7" fillId="6" borderId="1" xfId="6" applyFont="1" applyFill="1" applyBorder="1" applyAlignment="1">
      <alignment horizontal="right"/>
    </xf>
    <xf numFmtId="0" fontId="7" fillId="6" borderId="1" xfId="6" applyFont="1" applyFill="1" applyBorder="1" applyAlignment="1">
      <alignment horizontal="center" vertical="center"/>
    </xf>
    <xf numFmtId="4" fontId="7" fillId="6" borderId="1" xfId="6" applyNumberFormat="1" applyFont="1" applyFill="1" applyBorder="1" applyAlignment="1">
      <alignment horizontal="right" vertical="center"/>
    </xf>
    <xf numFmtId="164" fontId="7" fillId="6" borderId="1" xfId="6" applyNumberFormat="1" applyFont="1" applyFill="1" applyBorder="1" applyAlignment="1">
      <alignment horizontal="right" vertical="center"/>
    </xf>
    <xf numFmtId="164" fontId="7" fillId="6" borderId="11" xfId="6" applyNumberFormat="1" applyFont="1" applyFill="1" applyBorder="1" applyAlignment="1">
      <alignment horizontal="right" vertical="center"/>
    </xf>
    <xf numFmtId="168" fontId="6" fillId="0" borderId="0" xfId="0" applyNumberFormat="1" applyFont="1"/>
    <xf numFmtId="167" fontId="6" fillId="0" borderId="0" xfId="1" applyNumberFormat="1" applyFont="1" applyProtection="1"/>
    <xf numFmtId="0" fontId="3" fillId="0" borderId="0" xfId="0" applyFont="1"/>
    <xf numFmtId="0" fontId="10" fillId="0" borderId="0" xfId="0" applyFont="1" applyAlignment="1">
      <alignment horizontal="center"/>
    </xf>
    <xf numFmtId="168" fontId="6" fillId="5" borderId="0" xfId="0" applyNumberFormat="1" applyFont="1" applyFill="1"/>
    <xf numFmtId="10" fontId="6" fillId="0" borderId="0" xfId="2" applyNumberFormat="1" applyFont="1" applyProtection="1"/>
    <xf numFmtId="168" fontId="3" fillId="0" borderId="0" xfId="0" applyNumberFormat="1" applyFont="1"/>
    <xf numFmtId="168" fontId="26" fillId="0" borderId="0" xfId="0" applyNumberFormat="1" applyFont="1"/>
    <xf numFmtId="9" fontId="10" fillId="0" borderId="0" xfId="2" applyFont="1" applyFill="1" applyBorder="1" applyAlignment="1" applyProtection="1">
      <alignment horizontal="center"/>
    </xf>
    <xf numFmtId="9" fontId="6" fillId="0" borderId="0" xfId="0" applyNumberFormat="1" applyFont="1"/>
    <xf numFmtId="164" fontId="6" fillId="0" borderId="0" xfId="0" applyNumberFormat="1" applyFont="1"/>
    <xf numFmtId="168" fontId="2" fillId="0" borderId="10" xfId="3" applyNumberFormat="1" applyFont="1" applyBorder="1" applyAlignment="1">
      <alignment vertical="center" wrapText="1"/>
    </xf>
    <xf numFmtId="168" fontId="2" fillId="0" borderId="27" xfId="3" applyNumberFormat="1" applyFont="1" applyBorder="1" applyAlignment="1">
      <alignment horizontal="center" vertical="center"/>
    </xf>
    <xf numFmtId="7" fontId="10" fillId="0" borderId="0" xfId="0" applyNumberFormat="1" applyFont="1"/>
    <xf numFmtId="0" fontId="4" fillId="3" borderId="6" xfId="4" applyFont="1" applyFill="1" applyBorder="1" applyAlignment="1">
      <alignment horizontal="justify" vertical="center"/>
    </xf>
    <xf numFmtId="0" fontId="4" fillId="3" borderId="6" xfId="4" applyFont="1" applyFill="1" applyBorder="1" applyAlignment="1">
      <alignment horizontal="center" vertical="center"/>
    </xf>
    <xf numFmtId="4" fontId="3" fillId="0" borderId="6" xfId="4" applyNumberFormat="1" applyFont="1" applyBorder="1" applyAlignment="1">
      <alignment horizontal="center" vertical="center"/>
    </xf>
    <xf numFmtId="7" fontId="3" fillId="0" borderId="6" xfId="3" applyNumberFormat="1" applyBorder="1" applyAlignment="1">
      <alignment horizontal="center" vertical="center"/>
    </xf>
    <xf numFmtId="7" fontId="3" fillId="0" borderId="7" xfId="3" applyNumberFormat="1" applyBorder="1" applyAlignment="1">
      <alignment horizontal="right" vertical="center"/>
    </xf>
    <xf numFmtId="4" fontId="3" fillId="0" borderId="5" xfId="4" applyNumberFormat="1" applyFont="1" applyBorder="1" applyAlignment="1">
      <alignment horizontal="center" vertical="center"/>
    </xf>
    <xf numFmtId="7" fontId="3" fillId="0" borderId="17" xfId="3" applyNumberFormat="1" applyBorder="1" applyAlignment="1">
      <alignment horizontal="center" vertical="center"/>
    </xf>
    <xf numFmtId="7" fontId="3" fillId="0" borderId="24" xfId="3" applyNumberFormat="1" applyBorder="1" applyAlignment="1">
      <alignment horizontal="right" vertical="center"/>
    </xf>
    <xf numFmtId="4" fontId="3" fillId="0" borderId="47" xfId="4" applyNumberFormat="1" applyFont="1" applyBorder="1" applyAlignment="1">
      <alignment horizontal="center" vertical="center"/>
    </xf>
    <xf numFmtId="7" fontId="3" fillId="0" borderId="6" xfId="3" applyNumberFormat="1" applyBorder="1" applyAlignment="1">
      <alignment horizontal="right" vertical="center"/>
    </xf>
    <xf numFmtId="10" fontId="2" fillId="6" borderId="14" xfId="2" applyNumberFormat="1" applyFont="1" applyFill="1" applyBorder="1" applyAlignment="1" applyProtection="1">
      <alignment vertical="center" wrapText="1"/>
    </xf>
    <xf numFmtId="184" fontId="2" fillId="6" borderId="14" xfId="7" applyNumberFormat="1" applyFont="1" applyFill="1" applyBorder="1" applyAlignment="1" applyProtection="1">
      <alignment vertical="center" wrapText="1"/>
    </xf>
    <xf numFmtId="44" fontId="6" fillId="0" borderId="0" xfId="1" applyFont="1"/>
    <xf numFmtId="44" fontId="6" fillId="16" borderId="0" xfId="1" applyFont="1" applyFill="1"/>
    <xf numFmtId="185" fontId="3" fillId="0" borderId="1" xfId="3" applyNumberFormat="1" applyBorder="1" applyAlignment="1">
      <alignment horizontal="right" vertical="center"/>
    </xf>
    <xf numFmtId="5" fontId="3" fillId="0" borderId="1" xfId="3" applyNumberFormat="1" applyBorder="1" applyAlignment="1">
      <alignment horizontal="right" vertical="center"/>
    </xf>
    <xf numFmtId="0" fontId="10" fillId="0" borderId="18" xfId="0" applyFont="1" applyBorder="1" applyAlignment="1">
      <alignment horizontal="center" vertical="center"/>
    </xf>
    <xf numFmtId="0" fontId="10" fillId="0" borderId="19" xfId="0" applyFont="1" applyBorder="1" applyAlignment="1">
      <alignment horizontal="center" vertical="center"/>
    </xf>
    <xf numFmtId="0" fontId="10" fillId="0" borderId="20" xfId="0" applyFont="1" applyBorder="1" applyAlignment="1">
      <alignment horizontal="center" vertical="center"/>
    </xf>
    <xf numFmtId="0" fontId="10" fillId="0" borderId="12" xfId="0" applyFont="1" applyBorder="1" applyAlignment="1">
      <alignment horizontal="center" vertical="center"/>
    </xf>
    <xf numFmtId="0" fontId="10" fillId="0" borderId="0" xfId="0" applyFont="1" applyAlignment="1">
      <alignment horizontal="center" vertical="center"/>
    </xf>
    <xf numFmtId="0" fontId="10" fillId="0" borderId="13" xfId="0" applyFont="1" applyBorder="1" applyAlignment="1">
      <alignment horizontal="center" vertical="center"/>
    </xf>
    <xf numFmtId="0" fontId="10" fillId="0" borderId="21" xfId="0" applyFont="1" applyBorder="1" applyAlignment="1">
      <alignment horizontal="center" vertical="center"/>
    </xf>
    <xf numFmtId="0" fontId="10" fillId="0" borderId="22" xfId="0" applyFont="1" applyBorder="1" applyAlignment="1">
      <alignment horizontal="center" vertical="center"/>
    </xf>
    <xf numFmtId="0" fontId="10" fillId="0" borderId="23" xfId="0" applyFont="1" applyBorder="1" applyAlignment="1">
      <alignment horizontal="center" vertical="center"/>
    </xf>
    <xf numFmtId="0" fontId="6" fillId="0" borderId="41" xfId="0" applyFont="1" applyBorder="1" applyAlignment="1">
      <alignment horizontal="center"/>
    </xf>
    <xf numFmtId="0" fontId="6" fillId="0" borderId="36" xfId="0" applyFont="1" applyBorder="1" applyAlignment="1">
      <alignment horizontal="center"/>
    </xf>
    <xf numFmtId="0" fontId="6" fillId="0" borderId="2" xfId="0" applyFont="1" applyBorder="1" applyAlignment="1">
      <alignment horizontal="center"/>
    </xf>
    <xf numFmtId="0" fontId="6" fillId="0" borderId="11" xfId="0" applyFont="1" applyBorder="1" applyAlignment="1">
      <alignment horizontal="center"/>
    </xf>
    <xf numFmtId="0" fontId="6" fillId="0" borderId="40" xfId="0" applyFont="1" applyBorder="1" applyAlignment="1">
      <alignment horizontal="center"/>
    </xf>
    <xf numFmtId="0" fontId="6" fillId="0" borderId="38" xfId="0" applyFont="1" applyBorder="1" applyAlignment="1">
      <alignment horizontal="center"/>
    </xf>
    <xf numFmtId="0" fontId="6" fillId="0" borderId="27" xfId="0" applyFont="1" applyBorder="1" applyAlignment="1">
      <alignment horizontal="center"/>
    </xf>
    <xf numFmtId="0" fontId="10" fillId="0" borderId="15" xfId="0" applyFont="1" applyBorder="1" applyAlignment="1">
      <alignment horizontal="left" vertical="center"/>
    </xf>
    <xf numFmtId="0" fontId="10" fillId="0" borderId="16" xfId="0" applyFont="1" applyBorder="1" applyAlignment="1">
      <alignment horizontal="left" vertical="center"/>
    </xf>
    <xf numFmtId="170" fontId="6" fillId="0" borderId="16" xfId="0" applyNumberFormat="1" applyFont="1" applyBorder="1" applyAlignment="1">
      <alignment horizontal="center" vertical="center"/>
    </xf>
    <xf numFmtId="170" fontId="6" fillId="0" borderId="26" xfId="0" applyNumberFormat="1" applyFont="1" applyBorder="1" applyAlignment="1">
      <alignment horizontal="center" vertical="center"/>
    </xf>
    <xf numFmtId="166" fontId="10" fillId="0" borderId="12" xfId="0" applyNumberFormat="1" applyFont="1" applyBorder="1" applyAlignment="1">
      <alignment horizontal="center" vertical="center"/>
    </xf>
    <xf numFmtId="166" fontId="10" fillId="0" borderId="0" xfId="0" applyNumberFormat="1" applyFont="1" applyAlignment="1">
      <alignment horizontal="center" vertical="center"/>
    </xf>
    <xf numFmtId="166" fontId="10" fillId="0" borderId="13" xfId="0" applyNumberFormat="1" applyFont="1" applyBorder="1" applyAlignment="1">
      <alignment horizontal="center" vertical="center"/>
    </xf>
    <xf numFmtId="166" fontId="10" fillId="0" borderId="21" xfId="0" applyNumberFormat="1" applyFont="1" applyBorder="1" applyAlignment="1">
      <alignment horizontal="center" vertical="center"/>
    </xf>
    <xf numFmtId="166" fontId="10" fillId="0" borderId="22" xfId="0" applyNumberFormat="1" applyFont="1" applyBorder="1" applyAlignment="1">
      <alignment horizontal="center" vertical="center"/>
    </xf>
    <xf numFmtId="166" fontId="10" fillId="0" borderId="23" xfId="0" applyNumberFormat="1" applyFont="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166" fontId="10" fillId="0" borderId="9" xfId="0" applyNumberFormat="1" applyFont="1" applyBorder="1" applyAlignment="1">
      <alignment horizontal="center" vertical="center"/>
    </xf>
    <xf numFmtId="0" fontId="10" fillId="0" borderId="31" xfId="0" applyFont="1" applyBorder="1" applyAlignment="1">
      <alignment horizontal="center" vertical="center"/>
    </xf>
    <xf numFmtId="0" fontId="10" fillId="0" borderId="14" xfId="0" applyFont="1" applyBorder="1" applyAlignment="1">
      <alignment horizontal="center" vertical="center"/>
    </xf>
    <xf numFmtId="0" fontId="10" fillId="0" borderId="1" xfId="0" applyFont="1" applyBorder="1" applyAlignment="1">
      <alignment horizontal="center" vertical="center"/>
    </xf>
    <xf numFmtId="166" fontId="10" fillId="0" borderId="1" xfId="0" applyNumberFormat="1" applyFont="1" applyBorder="1" applyAlignment="1">
      <alignment horizontal="center" vertical="center"/>
    </xf>
    <xf numFmtId="0" fontId="10" fillId="0" borderId="25" xfId="0" applyFont="1" applyBorder="1" applyAlignment="1">
      <alignment horizontal="center" vertical="center"/>
    </xf>
    <xf numFmtId="4" fontId="2" fillId="0" borderId="1" xfId="3" applyNumberFormat="1" applyFont="1" applyBorder="1" applyAlignment="1">
      <alignment horizontal="center" vertical="center" wrapText="1"/>
    </xf>
    <xf numFmtId="0" fontId="10" fillId="0" borderId="6" xfId="0" applyFont="1" applyBorder="1" applyAlignment="1">
      <alignment horizontal="left" vertical="center"/>
    </xf>
    <xf numFmtId="0" fontId="10" fillId="0" borderId="1" xfId="0" applyFont="1" applyBorder="1" applyAlignment="1">
      <alignment horizontal="left" vertical="center"/>
    </xf>
    <xf numFmtId="0" fontId="10" fillId="0" borderId="37" xfId="0" applyFont="1" applyBorder="1" applyAlignment="1">
      <alignment horizontal="left"/>
    </xf>
    <xf numFmtId="0" fontId="10" fillId="0" borderId="42" xfId="0" applyFont="1" applyBorder="1" applyAlignment="1">
      <alignment horizontal="left"/>
    </xf>
    <xf numFmtId="0" fontId="13" fillId="0" borderId="22" xfId="3" applyFont="1" applyBorder="1" applyAlignment="1">
      <alignment horizontal="center"/>
    </xf>
    <xf numFmtId="0" fontId="10" fillId="0" borderId="40" xfId="0" applyFont="1" applyBorder="1" applyAlignment="1">
      <alignment horizontal="left"/>
    </xf>
    <xf numFmtId="0" fontId="10" fillId="0" borderId="43" xfId="0" applyFont="1" applyBorder="1" applyAlignment="1">
      <alignment horizontal="left"/>
    </xf>
    <xf numFmtId="0" fontId="10" fillId="0" borderId="1" xfId="0" applyFont="1" applyBorder="1" applyAlignment="1">
      <alignment horizontal="left" vertical="center" wrapText="1"/>
    </xf>
    <xf numFmtId="4" fontId="2" fillId="0" borderId="37" xfId="3" applyNumberFormat="1" applyFont="1" applyBorder="1" applyAlignment="1">
      <alignment vertical="center" wrapText="1"/>
    </xf>
    <xf numFmtId="4" fontId="2" fillId="0" borderId="11" xfId="3" applyNumberFormat="1" applyFont="1" applyBorder="1" applyAlignment="1">
      <alignment vertical="center" wrapText="1"/>
    </xf>
    <xf numFmtId="4" fontId="2" fillId="0" borderId="17" xfId="3" applyNumberFormat="1" applyFont="1" applyBorder="1" applyAlignment="1">
      <alignment vertical="center" wrapText="1"/>
    </xf>
    <xf numFmtId="4" fontId="2" fillId="0" borderId="47" xfId="3" applyNumberFormat="1" applyFont="1" applyBorder="1" applyAlignment="1">
      <alignment vertical="center" wrapText="1"/>
    </xf>
    <xf numFmtId="0" fontId="10" fillId="0" borderId="0" xfId="0" applyFont="1" applyAlignment="1">
      <alignment horizontal="left" vertical="center"/>
    </xf>
    <xf numFmtId="0" fontId="10" fillId="0" borderId="13" xfId="0" applyFont="1" applyBorder="1" applyAlignment="1">
      <alignment horizontal="left" vertical="center"/>
    </xf>
    <xf numFmtId="0" fontId="21" fillId="0" borderId="37" xfId="0" applyFont="1" applyBorder="1" applyAlignment="1">
      <alignment horizontal="left" vertical="center" wrapText="1"/>
    </xf>
    <xf numFmtId="0" fontId="21" fillId="0" borderId="42" xfId="0" applyFont="1" applyBorder="1" applyAlignment="1">
      <alignment horizontal="left" vertical="center" wrapText="1"/>
    </xf>
    <xf numFmtId="0" fontId="10" fillId="0" borderId="37" xfId="0" applyFont="1" applyBorder="1" applyAlignment="1">
      <alignment horizontal="left" vertical="center"/>
    </xf>
    <xf numFmtId="0" fontId="10" fillId="0" borderId="42" xfId="0" applyFont="1" applyBorder="1" applyAlignment="1">
      <alignment horizontal="left" vertical="center"/>
    </xf>
    <xf numFmtId="0" fontId="20" fillId="0" borderId="37" xfId="0" applyFont="1" applyBorder="1" applyAlignment="1">
      <alignment horizontal="left" vertical="center" wrapText="1"/>
    </xf>
    <xf numFmtId="0" fontId="20" fillId="0" borderId="42" xfId="0" applyFont="1" applyBorder="1" applyAlignment="1">
      <alignment horizontal="left" vertical="center" wrapText="1"/>
    </xf>
    <xf numFmtId="0" fontId="6" fillId="0" borderId="18" xfId="0" applyFont="1" applyBorder="1" applyAlignment="1">
      <alignment horizontal="center"/>
    </xf>
    <xf numFmtId="0" fontId="6" fillId="0" borderId="19" xfId="0" applyFont="1" applyBorder="1" applyAlignment="1">
      <alignment horizontal="center"/>
    </xf>
    <xf numFmtId="0" fontId="6" fillId="0" borderId="20" xfId="0" applyFont="1" applyBorder="1" applyAlignment="1">
      <alignment horizontal="center"/>
    </xf>
    <xf numFmtId="0" fontId="6" fillId="0" borderId="12" xfId="0" applyFont="1" applyBorder="1" applyAlignment="1">
      <alignment horizontal="center"/>
    </xf>
    <xf numFmtId="0" fontId="6" fillId="0" borderId="0" xfId="0" applyFont="1" applyAlignment="1">
      <alignment horizontal="center"/>
    </xf>
    <xf numFmtId="0" fontId="6" fillId="0" borderId="13" xfId="0" applyFont="1" applyBorder="1" applyAlignment="1">
      <alignment horizont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9" xfId="3" applyFont="1" applyBorder="1" applyAlignment="1">
      <alignment horizontal="left" vertical="center" wrapText="1"/>
    </xf>
    <xf numFmtId="0" fontId="2" fillId="0" borderId="1" xfId="3" applyFont="1" applyBorder="1" applyAlignment="1">
      <alignment horizontal="left" vertical="center" wrapText="1"/>
    </xf>
    <xf numFmtId="165" fontId="2" fillId="0" borderId="1" xfId="3" applyNumberFormat="1" applyFont="1" applyBorder="1" applyAlignment="1">
      <alignment horizontal="left" vertical="center" wrapText="1"/>
    </xf>
    <xf numFmtId="49" fontId="2" fillId="0" borderId="1" xfId="2" applyNumberFormat="1" applyFont="1" applyFill="1" applyBorder="1" applyAlignment="1" applyProtection="1">
      <alignment horizontal="left" vertical="center" wrapText="1"/>
    </xf>
    <xf numFmtId="167" fontId="2" fillId="0" borderId="1" xfId="3" applyNumberFormat="1" applyFont="1" applyBorder="1" applyAlignment="1">
      <alignment horizontal="left" vertical="center" wrapText="1"/>
    </xf>
    <xf numFmtId="4" fontId="2" fillId="0" borderId="1" xfId="2" applyNumberFormat="1" applyFont="1" applyFill="1" applyBorder="1" applyAlignment="1" applyProtection="1">
      <alignment horizontal="left" vertical="center" wrapText="1"/>
    </xf>
    <xf numFmtId="167" fontId="2" fillId="0" borderId="16" xfId="3" applyNumberFormat="1" applyFont="1" applyBorder="1" applyAlignment="1">
      <alignment horizontal="left" vertical="center" wrapText="1"/>
    </xf>
    <xf numFmtId="4" fontId="2" fillId="0" borderId="2" xfId="2" applyNumberFormat="1" applyFont="1" applyFill="1" applyBorder="1" applyAlignment="1" applyProtection="1">
      <alignment horizontal="center" vertical="center" wrapText="1"/>
    </xf>
    <xf numFmtId="4" fontId="2" fillId="0" borderId="37" xfId="2" applyNumberFormat="1" applyFont="1" applyFill="1" applyBorder="1" applyAlignment="1" applyProtection="1">
      <alignment horizontal="center" vertical="center" wrapText="1"/>
    </xf>
    <xf numFmtId="4" fontId="2" fillId="0" borderId="11" xfId="2" applyNumberFormat="1" applyFont="1" applyFill="1" applyBorder="1" applyAlignment="1" applyProtection="1">
      <alignment horizontal="center" vertical="center" wrapText="1"/>
    </xf>
    <xf numFmtId="0" fontId="10" fillId="5" borderId="18" xfId="0" applyFont="1" applyFill="1" applyBorder="1" applyAlignment="1">
      <alignment horizontal="center" vertical="center"/>
    </xf>
    <xf numFmtId="0" fontId="10" fillId="5" borderId="19" xfId="0" applyFont="1" applyFill="1" applyBorder="1" applyAlignment="1">
      <alignment horizontal="center" vertical="center"/>
    </xf>
    <xf numFmtId="0" fontId="10" fillId="5" borderId="20" xfId="0" applyFont="1" applyFill="1" applyBorder="1" applyAlignment="1">
      <alignment horizontal="center" vertical="center"/>
    </xf>
    <xf numFmtId="0" fontId="10" fillId="5" borderId="12" xfId="0" applyFont="1" applyFill="1" applyBorder="1" applyAlignment="1">
      <alignment horizontal="center" vertical="center"/>
    </xf>
    <xf numFmtId="0" fontId="10" fillId="5" borderId="0" xfId="0" applyFont="1" applyFill="1" applyAlignment="1">
      <alignment horizontal="center" vertical="center"/>
    </xf>
    <xf numFmtId="0" fontId="10" fillId="5" borderId="13" xfId="0" applyFont="1" applyFill="1" applyBorder="1" applyAlignment="1">
      <alignment horizontal="center" vertical="center"/>
    </xf>
    <xf numFmtId="0" fontId="10" fillId="5" borderId="21" xfId="0" applyFont="1" applyFill="1" applyBorder="1" applyAlignment="1">
      <alignment horizontal="center" vertical="center"/>
    </xf>
    <xf numFmtId="0" fontId="10" fillId="5" borderId="22" xfId="0" applyFont="1" applyFill="1" applyBorder="1" applyAlignment="1">
      <alignment horizontal="center" vertical="center"/>
    </xf>
    <xf numFmtId="0" fontId="10" fillId="5" borderId="23" xfId="0" applyFont="1" applyFill="1" applyBorder="1" applyAlignment="1">
      <alignment horizontal="center" vertical="center"/>
    </xf>
    <xf numFmtId="0" fontId="10" fillId="0" borderId="35" xfId="0" applyFont="1" applyBorder="1" applyAlignment="1">
      <alignment horizontal="center"/>
    </xf>
    <xf numFmtId="0" fontId="10" fillId="0" borderId="36" xfId="0" applyFont="1" applyBorder="1" applyAlignment="1">
      <alignment horizontal="center"/>
    </xf>
    <xf numFmtId="166" fontId="2" fillId="10" borderId="18" xfId="7" applyFont="1" applyFill="1" applyBorder="1" applyAlignment="1" applyProtection="1">
      <alignment horizontal="center" vertical="center" wrapText="1"/>
    </xf>
    <xf numFmtId="166" fontId="2" fillId="10" borderId="20" xfId="7" applyFont="1" applyFill="1" applyBorder="1" applyAlignment="1" applyProtection="1">
      <alignment horizontal="center" vertical="center" wrapText="1"/>
    </xf>
    <xf numFmtId="166" fontId="2" fillId="10" borderId="21" xfId="7" applyFont="1" applyFill="1" applyBorder="1" applyAlignment="1" applyProtection="1">
      <alignment horizontal="center" vertical="center" wrapText="1"/>
    </xf>
    <xf numFmtId="166" fontId="2" fillId="10" borderId="23" xfId="7" applyFont="1" applyFill="1" applyBorder="1" applyAlignment="1" applyProtection="1">
      <alignment horizontal="center" vertical="center" wrapText="1"/>
    </xf>
    <xf numFmtId="0" fontId="10" fillId="11" borderId="18" xfId="0" applyFont="1" applyFill="1" applyBorder="1" applyAlignment="1">
      <alignment horizontal="center" vertical="center"/>
    </xf>
    <xf numFmtId="0" fontId="10" fillId="11" borderId="20" xfId="0" applyFont="1" applyFill="1" applyBorder="1" applyAlignment="1">
      <alignment horizontal="center" vertical="center"/>
    </xf>
    <xf numFmtId="0" fontId="10" fillId="11" borderId="12" xfId="0" applyFont="1" applyFill="1" applyBorder="1" applyAlignment="1">
      <alignment horizontal="center" vertical="center"/>
    </xf>
    <xf numFmtId="0" fontId="10" fillId="11" borderId="13" xfId="0" applyFont="1" applyFill="1" applyBorder="1" applyAlignment="1">
      <alignment horizontal="center" vertical="center"/>
    </xf>
    <xf numFmtId="0" fontId="10" fillId="11" borderId="21" xfId="0" applyFont="1" applyFill="1" applyBorder="1" applyAlignment="1">
      <alignment horizontal="center" vertical="center"/>
    </xf>
    <xf numFmtId="0" fontId="10" fillId="11" borderId="23" xfId="0" applyFont="1" applyFill="1" applyBorder="1" applyAlignment="1">
      <alignment horizontal="center" vertical="center"/>
    </xf>
    <xf numFmtId="166" fontId="2" fillId="8" borderId="18" xfId="7" applyFont="1" applyFill="1" applyBorder="1" applyAlignment="1" applyProtection="1">
      <alignment horizontal="center" vertical="center" wrapText="1"/>
    </xf>
    <xf numFmtId="166" fontId="2" fillId="8" borderId="20" xfId="7" applyFont="1" applyFill="1" applyBorder="1" applyAlignment="1" applyProtection="1">
      <alignment horizontal="center" vertical="center" wrapText="1"/>
    </xf>
    <xf numFmtId="0" fontId="2" fillId="8" borderId="21" xfId="7" applyNumberFormat="1" applyFont="1" applyFill="1" applyBorder="1" applyAlignment="1" applyProtection="1">
      <alignment horizontal="center" vertical="center" wrapText="1"/>
    </xf>
    <xf numFmtId="166" fontId="2" fillId="8" borderId="23" xfId="7" applyFont="1" applyFill="1" applyBorder="1" applyAlignment="1" applyProtection="1">
      <alignment horizontal="center" vertical="center" wrapText="1"/>
    </xf>
    <xf numFmtId="44" fontId="24" fillId="0" borderId="2" xfId="1" applyFont="1" applyBorder="1" applyAlignment="1">
      <alignment wrapText="1"/>
    </xf>
    <xf numFmtId="44" fontId="24" fillId="0" borderId="37" xfId="1" applyFont="1" applyBorder="1" applyAlignment="1">
      <alignment wrapText="1"/>
    </xf>
    <xf numFmtId="44" fontId="24" fillId="0" borderId="11" xfId="1" applyFont="1" applyBorder="1" applyAlignment="1">
      <alignment wrapText="1"/>
    </xf>
    <xf numFmtId="1" fontId="22" fillId="0" borderId="2" xfId="1" applyNumberFormat="1" applyFont="1" applyBorder="1" applyAlignment="1">
      <alignment wrapText="1"/>
    </xf>
    <xf numFmtId="1" fontId="22" fillId="0" borderId="37" xfId="1" applyNumberFormat="1" applyFont="1" applyBorder="1" applyAlignment="1">
      <alignment wrapText="1"/>
    </xf>
    <xf numFmtId="1" fontId="22" fillId="0" borderId="11" xfId="1" applyNumberFormat="1" applyFont="1" applyBorder="1" applyAlignment="1">
      <alignment wrapText="1"/>
    </xf>
    <xf numFmtId="44" fontId="22" fillId="0" borderId="2" xfId="1" applyFont="1" applyBorder="1" applyAlignment="1">
      <alignment wrapText="1"/>
    </xf>
    <xf numFmtId="44" fontId="22" fillId="0" borderId="37" xfId="1" applyFont="1" applyBorder="1" applyAlignment="1">
      <alignment wrapText="1"/>
    </xf>
    <xf numFmtId="44" fontId="22" fillId="0" borderId="11" xfId="1" applyFont="1" applyBorder="1" applyAlignment="1">
      <alignment wrapText="1"/>
    </xf>
    <xf numFmtId="0" fontId="22" fillId="0" borderId="1" xfId="0" quotePrefix="1" applyFont="1" applyBorder="1" applyAlignment="1">
      <alignment horizontal="left" wrapText="1"/>
    </xf>
    <xf numFmtId="0" fontId="22" fillId="0" borderId="1" xfId="0" applyFont="1" applyBorder="1" applyAlignment="1">
      <alignment horizontal="left" wrapText="1"/>
    </xf>
    <xf numFmtId="0" fontId="22" fillId="0" borderId="1" xfId="0" applyFont="1" applyBorder="1" applyAlignment="1">
      <alignment horizontal="center"/>
    </xf>
    <xf numFmtId="0" fontId="23" fillId="7" borderId="2" xfId="0" applyFont="1" applyFill="1" applyBorder="1" applyAlignment="1">
      <alignment horizontal="center"/>
    </xf>
    <xf numFmtId="0" fontId="23" fillId="7" borderId="37" xfId="0" applyFont="1" applyFill="1" applyBorder="1" applyAlignment="1">
      <alignment horizontal="center"/>
    </xf>
    <xf numFmtId="0" fontId="23" fillId="7" borderId="11" xfId="0" applyFont="1" applyFill="1" applyBorder="1" applyAlignment="1">
      <alignment horizontal="center"/>
    </xf>
    <xf numFmtId="0" fontId="24" fillId="0" borderId="1" xfId="0" applyFont="1" applyBorder="1" applyAlignment="1">
      <alignment horizontal="center" vertical="center" wrapText="1"/>
    </xf>
    <xf numFmtId="0" fontId="22" fillId="0" borderId="2" xfId="0" applyFont="1" applyBorder="1" applyAlignment="1">
      <alignment wrapText="1"/>
    </xf>
    <xf numFmtId="0" fontId="22" fillId="0" borderId="37" xfId="0" applyFont="1" applyBorder="1" applyAlignment="1">
      <alignment wrapText="1"/>
    </xf>
    <xf numFmtId="0" fontId="22" fillId="0" borderId="11" xfId="0" applyFont="1" applyBorder="1" applyAlignment="1">
      <alignment wrapText="1"/>
    </xf>
    <xf numFmtId="0" fontId="33" fillId="0" borderId="58" xfId="0" applyFont="1" applyBorder="1" applyAlignment="1">
      <alignment horizontal="center" vertical="center" wrapText="1"/>
    </xf>
    <xf numFmtId="0" fontId="33" fillId="0" borderId="56" xfId="0" applyFont="1" applyBorder="1" applyAlignment="1">
      <alignment horizontal="center" vertical="center" wrapText="1"/>
    </xf>
    <xf numFmtId="0" fontId="34" fillId="0" borderId="62" xfId="0" applyFont="1" applyBorder="1" applyAlignment="1">
      <alignment horizontal="center" vertical="center" wrapText="1"/>
    </xf>
    <xf numFmtId="0" fontId="34" fillId="0" borderId="64" xfId="0" applyFont="1" applyBorder="1" applyAlignment="1">
      <alignment horizontal="center" vertical="center" wrapText="1"/>
    </xf>
    <xf numFmtId="0" fontId="34" fillId="0" borderId="65" xfId="0" applyFont="1" applyBorder="1" applyAlignment="1">
      <alignment horizontal="center" vertical="center" wrapText="1"/>
    </xf>
    <xf numFmtId="0" fontId="34" fillId="0" borderId="63" xfId="0" applyFont="1" applyBorder="1" applyAlignment="1">
      <alignment horizontal="center" vertical="center" wrapText="1"/>
    </xf>
    <xf numFmtId="0" fontId="34" fillId="0" borderId="60" xfId="0" applyFont="1" applyBorder="1" applyAlignment="1">
      <alignment horizontal="center" vertical="center" wrapText="1"/>
    </xf>
    <xf numFmtId="0" fontId="34" fillId="0" borderId="57" xfId="0" applyFont="1" applyBorder="1" applyAlignment="1">
      <alignment horizontal="center" vertical="center" wrapText="1"/>
    </xf>
    <xf numFmtId="0" fontId="27" fillId="0" borderId="62" xfId="0" applyFont="1" applyBorder="1" applyAlignment="1">
      <alignment horizontal="left" vertical="center" wrapText="1"/>
    </xf>
    <xf numFmtId="0" fontId="27" fillId="0" borderId="64" xfId="0" applyFont="1" applyBorder="1" applyAlignment="1">
      <alignment horizontal="left" vertical="center" wrapText="1"/>
    </xf>
    <xf numFmtId="0" fontId="27" fillId="0" borderId="65" xfId="0" applyFont="1" applyBorder="1" applyAlignment="1">
      <alignment horizontal="left" vertical="center" wrapText="1"/>
    </xf>
    <xf numFmtId="0" fontId="27" fillId="0" borderId="63" xfId="0" applyFont="1" applyBorder="1" applyAlignment="1">
      <alignment horizontal="left" vertical="center" wrapText="1"/>
    </xf>
    <xf numFmtId="0" fontId="27" fillId="0" borderId="60" xfId="0" applyFont="1" applyBorder="1" applyAlignment="1">
      <alignment horizontal="left" vertical="center" wrapText="1"/>
    </xf>
    <xf numFmtId="0" fontId="27" fillId="0" borderId="57" xfId="0" applyFont="1" applyBorder="1" applyAlignment="1">
      <alignment horizontal="left" vertical="center" wrapText="1"/>
    </xf>
    <xf numFmtId="0" fontId="27" fillId="0" borderId="61" xfId="0" applyFont="1" applyBorder="1" applyAlignment="1">
      <alignment horizontal="left" vertical="center" wrapText="1"/>
    </xf>
    <xf numFmtId="0" fontId="27" fillId="0" borderId="59" xfId="0" applyFont="1" applyBorder="1" applyAlignment="1">
      <alignment horizontal="left" vertical="center" wrapText="1"/>
    </xf>
    <xf numFmtId="0" fontId="27" fillId="0" borderId="55" xfId="0" applyFont="1" applyBorder="1" applyAlignment="1">
      <alignment horizontal="left" vertical="center" wrapText="1"/>
    </xf>
    <xf numFmtId="0" fontId="27" fillId="0" borderId="30" xfId="0" applyFont="1" applyBorder="1" applyAlignment="1">
      <alignment horizontal="left" vertical="center" wrapText="1"/>
    </xf>
    <xf numFmtId="0" fontId="27" fillId="0" borderId="37" xfId="0" applyFont="1" applyBorder="1" applyAlignment="1">
      <alignment horizontal="left" vertical="center" wrapText="1"/>
    </xf>
    <xf numFmtId="0" fontId="27" fillId="0" borderId="11" xfId="0" applyFont="1" applyBorder="1" applyAlignment="1">
      <alignment horizontal="left" vertical="center" wrapText="1"/>
    </xf>
    <xf numFmtId="0" fontId="28" fillId="0" borderId="30" xfId="0" applyFont="1" applyBorder="1" applyAlignment="1">
      <alignment horizontal="left" vertical="center" wrapText="1"/>
    </xf>
    <xf numFmtId="0" fontId="28" fillId="0" borderId="37" xfId="0" applyFont="1" applyBorder="1" applyAlignment="1">
      <alignment horizontal="left" vertical="center" wrapText="1"/>
    </xf>
    <xf numFmtId="0" fontId="28" fillId="0" borderId="11" xfId="0" applyFont="1" applyBorder="1" applyAlignment="1">
      <alignment horizontal="left" vertical="center" wrapText="1"/>
    </xf>
    <xf numFmtId="0" fontId="27" fillId="0" borderId="11"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25" xfId="0" applyFont="1" applyBorder="1" applyAlignment="1">
      <alignment horizontal="center" vertical="center" wrapText="1"/>
    </xf>
    <xf numFmtId="0" fontId="29" fillId="0" borderId="48"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31" xfId="0" applyFont="1" applyBorder="1" applyAlignment="1">
      <alignment horizontal="center" vertical="center" wrapText="1"/>
    </xf>
    <xf numFmtId="0" fontId="27" fillId="0" borderId="38" xfId="0" applyFont="1" applyBorder="1" applyAlignment="1">
      <alignment horizontal="left" vertical="center" wrapText="1"/>
    </xf>
    <xf numFmtId="0" fontId="27" fillId="0" borderId="16" xfId="0" applyFont="1" applyBorder="1" applyAlignment="1">
      <alignment horizontal="left" vertical="center" wrapText="1"/>
    </xf>
    <xf numFmtId="0" fontId="27" fillId="0" borderId="26" xfId="0" applyFont="1" applyBorder="1" applyAlignment="1">
      <alignment horizontal="left" vertical="center" wrapText="1"/>
    </xf>
    <xf numFmtId="0" fontId="27" fillId="0" borderId="0" xfId="0" applyFont="1" applyAlignment="1">
      <alignment horizontal="left" vertical="center" wrapText="1"/>
    </xf>
    <xf numFmtId="170" fontId="0" fillId="0" borderId="0" xfId="0" applyNumberFormat="1" applyAlignment="1">
      <alignment horizontal="center"/>
    </xf>
    <xf numFmtId="0" fontId="35" fillId="0" borderId="61" xfId="0" applyFont="1" applyBorder="1" applyAlignment="1">
      <alignment horizontal="center" vertical="center" wrapText="1"/>
    </xf>
    <xf numFmtId="0" fontId="35" fillId="0" borderId="55"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1"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68" xfId="0" applyFont="1" applyBorder="1" applyAlignment="1">
      <alignment horizontal="justify" vertical="center" wrapText="1"/>
    </xf>
    <xf numFmtId="0" fontId="28" fillId="0" borderId="69" xfId="0" applyFont="1" applyBorder="1" applyAlignment="1">
      <alignment horizontal="justify" vertical="center" wrapText="1"/>
    </xf>
    <xf numFmtId="0" fontId="31" fillId="0" borderId="58" xfId="0" applyFont="1" applyBorder="1" applyAlignment="1">
      <alignment horizontal="center" vertical="center" wrapText="1"/>
    </xf>
    <xf numFmtId="0" fontId="31" fillId="0" borderId="56" xfId="0" applyFont="1" applyBorder="1" applyAlignment="1">
      <alignment horizontal="center" vertical="center" wrapText="1"/>
    </xf>
    <xf numFmtId="2" fontId="12" fillId="5" borderId="2" xfId="5" applyNumberFormat="1" applyFont="1" applyFill="1" applyBorder="1" applyAlignment="1">
      <alignment horizontal="center" vertical="center" wrapText="1"/>
    </xf>
    <xf numFmtId="3" fontId="12" fillId="0" borderId="8" xfId="8" applyNumberFormat="1" applyFont="1" applyBorder="1" applyAlignment="1">
      <alignment horizontal="center" vertical="center" wrapText="1"/>
    </xf>
    <xf numFmtId="3" fontId="12" fillId="0" borderId="9" xfId="8" applyNumberFormat="1" applyFont="1" applyBorder="1" applyAlignment="1">
      <alignment horizontal="center" vertical="center" wrapText="1"/>
    </xf>
    <xf numFmtId="3" fontId="12" fillId="0" borderId="31" xfId="8" applyNumberFormat="1" applyFont="1" applyBorder="1" applyAlignment="1">
      <alignment horizontal="center" vertical="center" wrapText="1"/>
    </xf>
    <xf numFmtId="0" fontId="12" fillId="5" borderId="28" xfId="8" applyFont="1" applyFill="1" applyBorder="1" applyAlignment="1">
      <alignment horizontal="center" vertical="center" wrapText="1"/>
    </xf>
    <xf numFmtId="0" fontId="12" fillId="5" borderId="5" xfId="8" applyFont="1" applyFill="1" applyBorder="1" applyAlignment="1">
      <alignment horizontal="center" vertical="center" wrapText="1"/>
    </xf>
    <xf numFmtId="0" fontId="12" fillId="5" borderId="3" xfId="8" applyFont="1" applyFill="1" applyBorder="1" applyAlignment="1">
      <alignment horizontal="center" vertical="center" wrapText="1"/>
    </xf>
    <xf numFmtId="0" fontId="12" fillId="5" borderId="6" xfId="8" applyFont="1" applyFill="1" applyBorder="1" applyAlignment="1">
      <alignment horizontal="center" vertical="center" wrapText="1"/>
    </xf>
    <xf numFmtId="14" fontId="12" fillId="5" borderId="2" xfId="8" applyNumberFormat="1" applyFont="1" applyFill="1" applyBorder="1" applyAlignment="1">
      <alignment horizontal="center" vertical="center" wrapText="1"/>
    </xf>
    <xf numFmtId="14" fontId="12" fillId="5" borderId="11" xfId="8" applyNumberFormat="1" applyFont="1" applyFill="1" applyBorder="1" applyAlignment="1">
      <alignment horizontal="center" vertical="center" wrapText="1"/>
    </xf>
    <xf numFmtId="0" fontId="12" fillId="5" borderId="29" xfId="8" applyFont="1" applyFill="1" applyBorder="1" applyAlignment="1">
      <alignment horizontal="center" vertical="center" wrapText="1"/>
    </xf>
    <xf numFmtId="0" fontId="12" fillId="5" borderId="24" xfId="8" applyFont="1" applyFill="1" applyBorder="1" applyAlignment="1">
      <alignment horizontal="center" vertical="center" wrapText="1"/>
    </xf>
    <xf numFmtId="0" fontId="12" fillId="7" borderId="1" xfId="8" applyFont="1" applyFill="1" applyBorder="1" applyAlignment="1">
      <alignment horizontal="left" vertical="center"/>
    </xf>
    <xf numFmtId="0" fontId="12" fillId="7" borderId="2" xfId="8" applyFont="1" applyFill="1" applyBorder="1" applyAlignment="1">
      <alignment horizontal="left" vertical="center"/>
    </xf>
    <xf numFmtId="2" fontId="12" fillId="5" borderId="1" xfId="5" applyNumberFormat="1" applyFont="1" applyFill="1" applyBorder="1" applyAlignment="1">
      <alignment horizontal="center" vertical="center" wrapText="1"/>
    </xf>
    <xf numFmtId="2" fontId="12" fillId="5" borderId="3" xfId="5" applyNumberFormat="1" applyFont="1" applyFill="1" applyBorder="1" applyAlignment="1">
      <alignment horizontal="center" vertical="center" wrapText="1"/>
    </xf>
    <xf numFmtId="2" fontId="12" fillId="5" borderId="6" xfId="5" applyNumberFormat="1" applyFont="1" applyFill="1" applyBorder="1" applyAlignment="1">
      <alignment horizontal="center" vertical="center" wrapText="1"/>
    </xf>
    <xf numFmtId="0" fontId="11" fillId="0" borderId="0" xfId="0" applyFont="1" applyAlignment="1">
      <alignment horizontal="center"/>
    </xf>
    <xf numFmtId="0" fontId="12" fillId="0" borderId="1" xfId="8" applyFont="1" applyBorder="1" applyAlignment="1">
      <alignment horizontal="left" vertical="center"/>
    </xf>
    <xf numFmtId="0" fontId="12" fillId="0" borderId="2" xfId="8" applyFont="1" applyBorder="1" applyAlignment="1">
      <alignment horizontal="left" vertical="center"/>
    </xf>
    <xf numFmtId="14" fontId="12" fillId="0" borderId="30" xfId="8" applyNumberFormat="1" applyFont="1" applyBorder="1" applyAlignment="1">
      <alignment horizontal="center" vertical="center" wrapText="1"/>
    </xf>
    <xf numFmtId="14" fontId="12" fillId="0" borderId="37" xfId="8" applyNumberFormat="1" applyFont="1" applyBorder="1" applyAlignment="1">
      <alignment horizontal="center" vertical="center" wrapText="1"/>
    </xf>
    <xf numFmtId="14" fontId="12" fillId="0" borderId="11" xfId="8" applyNumberFormat="1" applyFont="1" applyBorder="1" applyAlignment="1">
      <alignment horizontal="center" vertical="center" wrapText="1"/>
    </xf>
    <xf numFmtId="0" fontId="12" fillId="0" borderId="15" xfId="8" applyFont="1" applyBorder="1" applyAlignment="1">
      <alignment horizontal="right" vertical="center"/>
    </xf>
    <xf numFmtId="0" fontId="12" fillId="0" borderId="16" xfId="8" applyFont="1" applyBorder="1" applyAlignment="1">
      <alignment horizontal="right" vertical="center"/>
    </xf>
    <xf numFmtId="0" fontId="40" fillId="0" borderId="35" xfId="0" applyFont="1" applyBorder="1" applyAlignment="1">
      <alignment horizontal="center" vertical="center" wrapText="1"/>
    </xf>
    <xf numFmtId="0" fontId="40" fillId="0" borderId="41" xfId="0" applyFont="1" applyBorder="1" applyAlignment="1">
      <alignment horizontal="center" vertical="center" wrapText="1"/>
    </xf>
    <xf numFmtId="0" fontId="40" fillId="0" borderId="36" xfId="0" applyFont="1" applyBorder="1" applyAlignment="1">
      <alignment horizontal="center" vertical="center" wrapText="1"/>
    </xf>
    <xf numFmtId="0" fontId="38" fillId="0" borderId="0" xfId="0" applyFont="1" applyAlignment="1">
      <alignment horizontal="left" vertical="center" wrapText="1"/>
    </xf>
    <xf numFmtId="0" fontId="38" fillId="0" borderId="35" xfId="0" applyFont="1" applyBorder="1" applyAlignment="1">
      <alignment horizontal="justify" vertical="center" wrapText="1"/>
    </xf>
    <xf numFmtId="0" fontId="38" fillId="0" borderId="41" xfId="0" applyFont="1" applyBorder="1" applyAlignment="1">
      <alignment horizontal="justify" vertical="center" wrapText="1"/>
    </xf>
    <xf numFmtId="0" fontId="38" fillId="0" borderId="36" xfId="0" applyFont="1" applyBorder="1" applyAlignment="1">
      <alignment horizontal="justify" vertical="center" wrapText="1"/>
    </xf>
    <xf numFmtId="0" fontId="36" fillId="0" borderId="35" xfId="0" applyFont="1" applyBorder="1" applyAlignment="1">
      <alignment vertical="center" wrapText="1"/>
    </xf>
    <xf numFmtId="0" fontId="36" fillId="0" borderId="41" xfId="0" applyFont="1" applyBorder="1" applyAlignment="1">
      <alignment vertical="center" wrapText="1"/>
    </xf>
    <xf numFmtId="0" fontId="36" fillId="0" borderId="36" xfId="0" applyFont="1" applyBorder="1" applyAlignment="1">
      <alignment vertical="center" wrapText="1"/>
    </xf>
    <xf numFmtId="0" fontId="36" fillId="0" borderId="18" xfId="0" applyFont="1" applyBorder="1" applyAlignment="1">
      <alignment horizontal="center" vertical="center" wrapText="1"/>
    </xf>
    <xf numFmtId="0" fontId="36" fillId="0" borderId="19"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0" fontId="36" fillId="0" borderId="35" xfId="0" applyFont="1" applyBorder="1" applyAlignment="1">
      <alignment horizontal="center" vertical="center" wrapText="1"/>
    </xf>
    <xf numFmtId="0" fontId="36" fillId="0" borderId="41" xfId="0" applyFont="1" applyBorder="1" applyAlignment="1">
      <alignment horizontal="center" vertical="center" wrapText="1"/>
    </xf>
    <xf numFmtId="0" fontId="36" fillId="0" borderId="36" xfId="0" applyFont="1" applyBorder="1" applyAlignment="1">
      <alignment horizontal="center" vertical="center" wrapText="1"/>
    </xf>
    <xf numFmtId="0" fontId="37" fillId="0" borderId="35" xfId="0" applyFont="1" applyBorder="1" applyAlignment="1">
      <alignment horizontal="justify" vertical="center" wrapText="1"/>
    </xf>
    <xf numFmtId="0" fontId="37" fillId="0" borderId="41" xfId="0" applyFont="1" applyBorder="1" applyAlignment="1">
      <alignment horizontal="justify" vertical="center" wrapText="1"/>
    </xf>
    <xf numFmtId="0" fontId="37" fillId="0" borderId="36" xfId="0" applyFont="1" applyBorder="1" applyAlignment="1">
      <alignment horizontal="justify" vertical="center" wrapText="1"/>
    </xf>
    <xf numFmtId="0" fontId="45" fillId="0" borderId="86" xfId="16" applyFont="1" applyBorder="1" applyAlignment="1">
      <alignment horizontal="center"/>
    </xf>
    <xf numFmtId="0" fontId="45" fillId="0" borderId="85" xfId="16" applyFont="1" applyBorder="1" applyAlignment="1">
      <alignment horizontal="center"/>
    </xf>
    <xf numFmtId="0" fontId="45" fillId="0" borderId="87" xfId="16" applyFont="1" applyBorder="1" applyAlignment="1">
      <alignment horizontal="center"/>
    </xf>
    <xf numFmtId="0" fontId="45" fillId="0" borderId="88" xfId="16" applyFont="1" applyBorder="1" applyAlignment="1">
      <alignment horizontal="center"/>
    </xf>
    <xf numFmtId="0" fontId="45" fillId="0" borderId="89" xfId="16" applyFont="1" applyBorder="1" applyAlignment="1">
      <alignment horizontal="center"/>
    </xf>
    <xf numFmtId="0" fontId="45" fillId="0" borderId="90" xfId="16" applyFont="1" applyBorder="1" applyAlignment="1">
      <alignment horizontal="center"/>
    </xf>
    <xf numFmtId="0" fontId="2" fillId="0" borderId="111" xfId="16" applyFont="1" applyBorder="1" applyAlignment="1">
      <alignment horizontal="center" vertical="center"/>
    </xf>
    <xf numFmtId="0" fontId="2" fillId="0" borderId="112" xfId="16" applyFont="1" applyBorder="1" applyAlignment="1">
      <alignment horizontal="center" vertical="center"/>
    </xf>
    <xf numFmtId="0" fontId="2" fillId="9" borderId="81" xfId="16" applyFont="1" applyFill="1" applyBorder="1" applyAlignment="1">
      <alignment horizontal="center" vertical="center"/>
    </xf>
    <xf numFmtId="0" fontId="2" fillId="9" borderId="99" xfId="16" applyFont="1" applyFill="1" applyBorder="1" applyAlignment="1">
      <alignment horizontal="center" vertical="center"/>
    </xf>
    <xf numFmtId="0" fontId="45" fillId="9" borderId="84" xfId="16" applyFont="1" applyFill="1" applyBorder="1" applyAlignment="1">
      <alignment horizontal="center" vertical="center"/>
    </xf>
    <xf numFmtId="0" fontId="45" fillId="9" borderId="87" xfId="16" applyFont="1" applyFill="1" applyBorder="1" applyAlignment="1">
      <alignment horizontal="center" vertical="center"/>
    </xf>
    <xf numFmtId="0" fontId="2" fillId="5" borderId="79" xfId="16" applyFont="1" applyFill="1" applyBorder="1" applyAlignment="1">
      <alignment horizontal="center" vertical="center" wrapText="1"/>
    </xf>
    <xf numFmtId="0" fontId="2" fillId="5" borderId="37" xfId="16" applyFont="1" applyFill="1" applyBorder="1" applyAlignment="1">
      <alignment horizontal="center" vertical="center" wrapText="1"/>
    </xf>
    <xf numFmtId="0" fontId="2" fillId="5" borderId="11" xfId="16" applyFont="1" applyFill="1" applyBorder="1" applyAlignment="1">
      <alignment horizontal="center" vertical="center" wrapText="1"/>
    </xf>
    <xf numFmtId="0" fontId="2" fillId="0" borderId="79" xfId="16" applyFont="1" applyBorder="1" applyAlignment="1">
      <alignment horizontal="left" vertical="center" wrapText="1"/>
    </xf>
    <xf numFmtId="0" fontId="2" fillId="0" borderId="37" xfId="16" applyFont="1" applyBorder="1" applyAlignment="1">
      <alignment horizontal="left" vertical="center" wrapText="1"/>
    </xf>
    <xf numFmtId="0" fontId="2" fillId="0" borderId="11" xfId="16" applyFont="1" applyBorder="1" applyAlignment="1">
      <alignment horizontal="left" vertical="center" wrapText="1"/>
    </xf>
    <xf numFmtId="0" fontId="3" fillId="0" borderId="81" xfId="16" applyBorder="1" applyAlignment="1">
      <alignment horizontal="left" vertical="center" wrapText="1"/>
    </xf>
    <xf numFmtId="0" fontId="3" fillId="0" borderId="99" xfId="16" applyBorder="1" applyAlignment="1">
      <alignment horizontal="left" vertical="center" wrapText="1"/>
    </xf>
    <xf numFmtId="0" fontId="3" fillId="0" borderId="82" xfId="16" applyBorder="1" applyAlignment="1">
      <alignment horizontal="left" vertical="center" wrapText="1"/>
    </xf>
    <xf numFmtId="0" fontId="45" fillId="15" borderId="84" xfId="16" applyFont="1" applyFill="1" applyBorder="1" applyAlignment="1">
      <alignment horizontal="center" vertical="center"/>
    </xf>
    <xf numFmtId="0" fontId="45" fillId="15" borderId="87" xfId="16" applyFont="1" applyFill="1" applyBorder="1" applyAlignment="1">
      <alignment horizontal="center" vertical="center"/>
    </xf>
    <xf numFmtId="0" fontId="2" fillId="0" borderId="51" xfId="16" applyFont="1" applyBorder="1" applyAlignment="1">
      <alignment horizontal="left"/>
    </xf>
    <xf numFmtId="0" fontId="2" fillId="0" borderId="76" xfId="16" applyFont="1" applyBorder="1" applyAlignment="1">
      <alignment horizontal="left"/>
    </xf>
    <xf numFmtId="3" fontId="3" fillId="0" borderId="106" xfId="16" applyNumberFormat="1" applyBorder="1" applyAlignment="1">
      <alignment horizontal="left" vertical="center"/>
    </xf>
    <xf numFmtId="3" fontId="3" fillId="0" borderId="107" xfId="16" applyNumberFormat="1" applyBorder="1" applyAlignment="1">
      <alignment horizontal="left" vertical="center"/>
    </xf>
    <xf numFmtId="0" fontId="3" fillId="0" borderId="79" xfId="16" applyBorder="1" applyAlignment="1">
      <alignment horizontal="left" vertical="center" wrapText="1"/>
    </xf>
    <xf numFmtId="0" fontId="3" fillId="0" borderId="11" xfId="16" applyBorder="1" applyAlignment="1">
      <alignment horizontal="left" vertical="center" wrapText="1"/>
    </xf>
    <xf numFmtId="0" fontId="3" fillId="0" borderId="37" xfId="16" applyBorder="1" applyAlignment="1">
      <alignment horizontal="left" vertical="center" wrapText="1"/>
    </xf>
    <xf numFmtId="0" fontId="43" fillId="0" borderId="4" xfId="16" applyFont="1" applyBorder="1" applyAlignment="1">
      <alignment horizontal="center" vertical="center" wrapText="1"/>
    </xf>
    <xf numFmtId="0" fontId="43" fillId="0" borderId="52" xfId="16" applyFont="1" applyBorder="1" applyAlignment="1">
      <alignment horizontal="center" vertical="center" wrapText="1"/>
    </xf>
    <xf numFmtId="0" fontId="43" fillId="0" borderId="39" xfId="16" applyFont="1" applyBorder="1" applyAlignment="1">
      <alignment horizontal="center" vertical="center" wrapText="1"/>
    </xf>
    <xf numFmtId="0" fontId="43" fillId="0" borderId="53" xfId="16" applyFont="1" applyBorder="1" applyAlignment="1">
      <alignment horizontal="center" vertical="center" wrapText="1"/>
    </xf>
    <xf numFmtId="0" fontId="43" fillId="0" borderId="7" xfId="16" applyFont="1" applyBorder="1" applyAlignment="1">
      <alignment horizontal="center" vertical="center" wrapText="1"/>
    </xf>
    <xf numFmtId="0" fontId="43" fillId="0" borderId="47" xfId="16" applyFont="1" applyBorder="1" applyAlignment="1">
      <alignment horizontal="center" vertical="center" wrapText="1"/>
    </xf>
    <xf numFmtId="0" fontId="43" fillId="0" borderId="1" xfId="16" applyFont="1" applyBorder="1" applyAlignment="1">
      <alignment horizontal="right" vertical="center" wrapText="1"/>
    </xf>
    <xf numFmtId="0" fontId="43" fillId="0" borderId="51" xfId="16" applyFont="1" applyBorder="1" applyAlignment="1">
      <alignment horizontal="left" vertical="center" wrapText="1"/>
    </xf>
    <xf numFmtId="0" fontId="43" fillId="0" borderId="52" xfId="16" applyFont="1" applyBorder="1" applyAlignment="1">
      <alignment horizontal="left" vertical="center" wrapText="1"/>
    </xf>
    <xf numFmtId="0" fontId="43" fillId="0" borderId="0" xfId="16" applyFont="1" applyAlignment="1">
      <alignment horizontal="left" vertical="center" wrapText="1"/>
    </xf>
    <xf numFmtId="0" fontId="43" fillId="0" borderId="53" xfId="16" applyFont="1" applyBorder="1" applyAlignment="1">
      <alignment horizontal="left" vertical="center" wrapText="1"/>
    </xf>
    <xf numFmtId="0" fontId="43" fillId="0" borderId="17" xfId="16" applyFont="1" applyBorder="1" applyAlignment="1">
      <alignment horizontal="left" vertical="center" wrapText="1"/>
    </xf>
    <xf numFmtId="0" fontId="43" fillId="0" borderId="47" xfId="16" applyFont="1" applyBorder="1" applyAlignment="1">
      <alignment horizontal="left" vertical="center" wrapText="1"/>
    </xf>
    <xf numFmtId="0" fontId="3" fillId="0" borderId="92" xfId="16" applyBorder="1" applyAlignment="1">
      <alignment horizontal="left" vertical="center" wrapText="1"/>
    </xf>
    <xf numFmtId="0" fontId="3" fillId="0" borderId="93" xfId="16" applyBorder="1" applyAlignment="1">
      <alignment horizontal="left" vertical="center" wrapText="1"/>
    </xf>
    <xf numFmtId="0" fontId="3" fillId="0" borderId="0" xfId="16" applyAlignment="1">
      <alignment horizontal="left" vertical="center" wrapText="1"/>
    </xf>
    <xf numFmtId="0" fontId="43" fillId="5" borderId="75" xfId="16" applyFont="1" applyFill="1" applyBorder="1" applyAlignment="1">
      <alignment horizontal="right" vertical="center" wrapText="1"/>
    </xf>
    <xf numFmtId="0" fontId="43" fillId="5" borderId="77" xfId="16" applyFont="1" applyFill="1" applyBorder="1" applyAlignment="1">
      <alignment horizontal="right" vertical="center" wrapText="1"/>
    </xf>
    <xf numFmtId="0" fontId="43" fillId="5" borderId="51" xfId="16" applyFont="1" applyFill="1" applyBorder="1" applyAlignment="1">
      <alignment horizontal="left" vertical="center" wrapText="1"/>
    </xf>
    <xf numFmtId="0" fontId="43" fillId="5" borderId="76" xfId="16" applyFont="1" applyFill="1" applyBorder="1" applyAlignment="1">
      <alignment horizontal="left" vertical="center" wrapText="1"/>
    </xf>
    <xf numFmtId="0" fontId="43" fillId="5" borderId="17" xfId="16" applyFont="1" applyFill="1" applyBorder="1" applyAlignment="1">
      <alignment horizontal="left" vertical="center" wrapText="1"/>
    </xf>
    <xf numFmtId="0" fontId="43" fillId="5" borderId="78" xfId="16" applyFont="1" applyFill="1" applyBorder="1" applyAlignment="1">
      <alignment horizontal="left" vertical="center" wrapText="1"/>
    </xf>
    <xf numFmtId="0" fontId="43" fillId="0" borderId="79" xfId="16" applyFont="1" applyBorder="1" applyAlignment="1">
      <alignment horizontal="left"/>
    </xf>
    <xf numFmtId="0" fontId="43" fillId="0" borderId="37" xfId="16" applyFont="1" applyBorder="1" applyAlignment="1">
      <alignment horizontal="left"/>
    </xf>
    <xf numFmtId="0" fontId="43" fillId="0" borderId="80" xfId="16" applyFont="1" applyBorder="1" applyAlignment="1">
      <alignment horizontal="left"/>
    </xf>
    <xf numFmtId="0" fontId="3" fillId="0" borderId="81" xfId="16" applyBorder="1" applyAlignment="1">
      <alignment horizontal="center"/>
    </xf>
    <xf numFmtId="0" fontId="3" fillId="0" borderId="82" xfId="16" applyBorder="1" applyAlignment="1">
      <alignment horizontal="center"/>
    </xf>
    <xf numFmtId="0" fontId="3" fillId="0" borderId="83" xfId="16" applyBorder="1" applyAlignment="1">
      <alignment horizontal="center"/>
    </xf>
    <xf numFmtId="0" fontId="45" fillId="0" borderId="84" xfId="16" applyFont="1" applyBorder="1" applyAlignment="1">
      <alignment horizontal="center"/>
    </xf>
    <xf numFmtId="0" fontId="3" fillId="0" borderId="85" xfId="16" applyBorder="1"/>
    <xf numFmtId="0" fontId="2" fillId="0" borderId="1" xfId="16" applyFont="1" applyBorder="1" applyAlignment="1">
      <alignment horizontal="center" wrapText="1"/>
    </xf>
    <xf numFmtId="0" fontId="2" fillId="0" borderId="1" xfId="16" applyFont="1" applyBorder="1" applyAlignment="1">
      <alignment horizontal="center" vertical="top" wrapText="1"/>
    </xf>
    <xf numFmtId="0" fontId="42" fillId="0" borderId="70" xfId="16" applyFont="1" applyBorder="1" applyAlignment="1">
      <alignment horizontal="center" vertical="center" wrapText="1"/>
    </xf>
    <xf numFmtId="0" fontId="42" fillId="0" borderId="71" xfId="16" applyFont="1" applyBorder="1" applyAlignment="1">
      <alignment horizontal="center" vertical="center" wrapText="1"/>
    </xf>
    <xf numFmtId="0" fontId="42" fillId="0" borderId="72" xfId="16" applyFont="1" applyBorder="1" applyAlignment="1">
      <alignment horizontal="center" vertical="center" wrapText="1"/>
    </xf>
    <xf numFmtId="0" fontId="42" fillId="0" borderId="73" xfId="16" applyFont="1" applyBorder="1" applyAlignment="1">
      <alignment horizontal="center" vertical="center" wrapText="1"/>
    </xf>
    <xf numFmtId="0" fontId="42" fillId="0" borderId="0" xfId="16" applyFont="1" applyAlignment="1">
      <alignment horizontal="center" vertical="center" wrapText="1"/>
    </xf>
    <xf numFmtId="0" fontId="42" fillId="0" borderId="74" xfId="16" applyFont="1" applyBorder="1" applyAlignment="1">
      <alignment horizontal="center" vertical="center" wrapText="1"/>
    </xf>
    <xf numFmtId="0" fontId="3" fillId="0" borderId="1" xfId="3" applyBorder="1" applyAlignment="1">
      <alignment horizontal="center"/>
    </xf>
    <xf numFmtId="0" fontId="3" fillId="0" borderId="1" xfId="3" applyBorder="1" applyAlignment="1">
      <alignment horizontal="center" vertical="center"/>
    </xf>
  </cellXfs>
  <cellStyles count="20">
    <cellStyle name="Millares 10 5" xfId="18" xr:uid="{F285C214-2370-44D1-B6B0-547684F23BD4}"/>
    <cellStyle name="Millares 15" xfId="11" xr:uid="{39623137-FBB5-4815-A900-8D04BB387C59}"/>
    <cellStyle name="Millares 2 4 2" xfId="17" xr:uid="{1DBEA2DE-36C9-4352-BF9C-0314DA83DF98}"/>
    <cellStyle name="Millares 9" xfId="7" xr:uid="{00000000-0005-0000-0000-000000000000}"/>
    <cellStyle name="Moneda" xfId="1" builtinId="4"/>
    <cellStyle name="Moneda [0]" xfId="15" builtinId="7"/>
    <cellStyle name="Moneda [0] 5" xfId="12" xr:uid="{70B84AFF-8500-4D38-B255-180487A8F17C}"/>
    <cellStyle name="Moneda_presupuesto Colegio calazania 31 de agosto de 2009 1 2" xfId="9" xr:uid="{A111AF96-0516-4C69-892B-7BA0B0ED2434}"/>
    <cellStyle name="Moneda_presupuesto Colegio calazania 31 de agosto de 2009 1 2 2" xfId="10" xr:uid="{D02FD697-FE09-481E-A9C2-3B12D14F1642}"/>
    <cellStyle name="Normal" xfId="0" builtinId="0"/>
    <cellStyle name="Normal 10" xfId="3" xr:uid="{00000000-0005-0000-0000-000003000000}"/>
    <cellStyle name="Normal 14" xfId="6" xr:uid="{00000000-0005-0000-0000-000004000000}"/>
    <cellStyle name="Normal 2 2 2" xfId="5" xr:uid="{00000000-0005-0000-0000-000005000000}"/>
    <cellStyle name="Normal 2 2 2 2 2 2 2" xfId="8" xr:uid="{DE7D793D-4ABD-474D-924E-54DDE0CD1505}"/>
    <cellStyle name="Normal 3 2 2 2" xfId="16" xr:uid="{ED76E390-4E8A-47E0-8824-6D54BD6A214D}"/>
    <cellStyle name="Normal 3 3 2" xfId="14" xr:uid="{C4BA9AB4-D63D-4034-9648-E5E42FB1DA24}"/>
    <cellStyle name="Normal 6 2 2" xfId="4" xr:uid="{00000000-0005-0000-0000-000006000000}"/>
    <cellStyle name="Normal_acta cambio obra" xfId="13" xr:uid="{272F8CC1-63D6-4E04-9AEA-6A6CCA3A8472}"/>
    <cellStyle name="Porcentaje" xfId="2" builtinId="5"/>
    <cellStyle name="Porcentual 8" xfId="19" xr:uid="{CB370527-44C0-4DCA-B812-63C233D81EB2}"/>
  </cellStyles>
  <dxfs count="308">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b/>
        <i val="0"/>
      </font>
      <fill>
        <patternFill>
          <bgColor theme="0" tint="-0.1499679555650502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b/>
        <i val="0"/>
      </font>
      <fill>
        <patternFill>
          <bgColor theme="0" tint="-0.14996795556505021"/>
        </patternFill>
      </fill>
    </dxf>
    <dxf>
      <font>
        <b/>
        <i val="0"/>
      </font>
      <fill>
        <patternFill>
          <bgColor theme="0" tint="-0.14996795556505021"/>
        </patternFill>
      </fill>
    </dxf>
    <dxf>
      <font>
        <color auto="1"/>
      </font>
      <fill>
        <patternFill patternType="none">
          <bgColor auto="1"/>
        </patternFill>
      </fill>
    </dxf>
    <dxf>
      <font>
        <b/>
        <i val="0"/>
      </font>
      <fill>
        <patternFill>
          <bgColor theme="0" tint="-0.14996795556505021"/>
        </patternFill>
      </fill>
    </dxf>
    <dxf>
      <font>
        <color auto="1"/>
      </font>
      <fill>
        <patternFill patternType="none">
          <bgColor auto="1"/>
        </patternFill>
      </fill>
    </dxf>
    <dxf>
      <font>
        <b/>
        <i val="0"/>
      </font>
      <fill>
        <patternFill>
          <bgColor theme="0" tint="-0.14996795556505021"/>
        </patternFill>
      </fill>
    </dxf>
    <dxf>
      <font>
        <color auto="1"/>
      </font>
      <fill>
        <patternFill patternType="none">
          <bgColor auto="1"/>
        </patternFill>
      </fill>
    </dxf>
    <dxf>
      <font>
        <b/>
        <i val="0"/>
      </font>
      <fill>
        <patternFill>
          <bgColor theme="0" tint="-0.14996795556505021"/>
        </patternFill>
      </fill>
    </dxf>
    <dxf>
      <font>
        <color auto="1"/>
      </font>
      <fill>
        <patternFill patternType="none">
          <bgColor auto="1"/>
        </patternFill>
      </fill>
    </dxf>
    <dxf>
      <font>
        <b/>
        <i val="0"/>
      </font>
      <fill>
        <patternFill>
          <bgColor theme="0" tint="-0.14996795556505021"/>
        </patternFill>
      </fill>
    </dxf>
    <dxf>
      <font>
        <color auto="1"/>
      </font>
      <fill>
        <patternFill patternType="none">
          <bgColor auto="1"/>
        </patternFill>
      </fill>
    </dxf>
    <dxf>
      <font>
        <b/>
        <i val="0"/>
      </font>
      <fill>
        <patternFill>
          <bgColor theme="0" tint="-0.14996795556505021"/>
        </patternFill>
      </fill>
    </dxf>
    <dxf>
      <font>
        <color auto="1"/>
      </font>
      <fill>
        <patternFill patternType="none">
          <bgColor auto="1"/>
        </patternFill>
      </fill>
    </dxf>
    <dxf>
      <font>
        <b/>
        <i val="0"/>
      </font>
      <fill>
        <patternFill>
          <bgColor theme="0" tint="-0.1499679555650502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b/>
        <i val="0"/>
        <color rgb="FFFF0000"/>
      </font>
      <fill>
        <patternFill>
          <bgColor theme="2" tint="-9.9948118533890809E-2"/>
        </patternFill>
      </fill>
    </dxf>
    <dxf>
      <font>
        <b/>
        <i val="0"/>
      </font>
      <fill>
        <patternFill>
          <bgColor theme="0" tint="-0.14996795556505021"/>
        </patternFill>
      </fill>
    </dxf>
    <dxf>
      <font>
        <b val="0"/>
        <i val="0"/>
        <color rgb="FFFF0000"/>
      </font>
    </dxf>
    <dxf>
      <font>
        <b/>
        <i val="0"/>
      </font>
      <fill>
        <patternFill>
          <bgColor theme="0" tint="-0.14996795556505021"/>
        </patternFill>
      </fill>
    </dxf>
    <dxf>
      <font>
        <b/>
        <i val="0"/>
        <color rgb="FFFF0000"/>
      </font>
      <fill>
        <patternFill>
          <bgColor theme="2" tint="-9.9948118533890809E-2"/>
        </patternFill>
      </fill>
    </dxf>
    <dxf>
      <font>
        <b/>
        <i val="0"/>
      </font>
      <fill>
        <patternFill>
          <bgColor theme="0" tint="-0.14996795556505021"/>
        </patternFill>
      </fill>
    </dxf>
    <dxf>
      <font>
        <b/>
        <i val="0"/>
        <color rgb="FFFF0000"/>
      </font>
      <fill>
        <patternFill>
          <bgColor theme="2" tint="-9.9948118533890809E-2"/>
        </patternFill>
      </fill>
    </dxf>
    <dxf>
      <font>
        <b/>
        <i val="0"/>
      </font>
      <fill>
        <patternFill>
          <bgColor theme="0" tint="-0.14996795556505021"/>
        </patternFill>
      </fill>
    </dxf>
    <dxf>
      <font>
        <b/>
        <i val="0"/>
        <color rgb="FFFF0000"/>
      </font>
      <fill>
        <patternFill>
          <bgColor theme="2" tint="-9.9948118533890809E-2"/>
        </patternFill>
      </fill>
    </dxf>
    <dxf>
      <font>
        <b/>
        <i val="0"/>
        <color rgb="FFFF0000"/>
      </font>
      <fill>
        <patternFill>
          <bgColor theme="2" tint="-9.9948118533890809E-2"/>
        </patternFill>
      </fill>
    </dxf>
    <dxf>
      <font>
        <b/>
        <i val="0"/>
        <color rgb="FFFF0000"/>
      </font>
      <fill>
        <patternFill>
          <bgColor theme="2" tint="-9.9948118533890809E-2"/>
        </patternFill>
      </fill>
    </dxf>
    <dxf>
      <font>
        <b/>
        <i val="0"/>
        <color rgb="FFFF0000"/>
      </font>
      <fill>
        <patternFill>
          <bgColor theme="2" tint="-9.9948118533890809E-2"/>
        </patternFill>
      </fill>
    </dxf>
    <dxf>
      <font>
        <b/>
        <i val="0"/>
        <color rgb="FFFF0000"/>
      </font>
      <fill>
        <patternFill>
          <bgColor theme="2" tint="-9.9948118533890809E-2"/>
        </patternFill>
      </fill>
    </dxf>
    <dxf>
      <font>
        <b/>
        <i val="0"/>
        <color rgb="FFFF0000"/>
      </font>
      <fill>
        <patternFill>
          <bgColor theme="2" tint="-9.9948118533890809E-2"/>
        </patternFill>
      </fill>
    </dxf>
    <dxf>
      <font>
        <b/>
        <i val="0"/>
      </font>
      <fill>
        <patternFill>
          <bgColor theme="0" tint="-0.14996795556505021"/>
        </patternFill>
      </fill>
    </dxf>
    <dxf>
      <font>
        <b/>
        <i val="0"/>
      </font>
      <fill>
        <patternFill>
          <bgColor theme="0" tint="-0.14996795556505021"/>
        </patternFill>
      </fill>
    </dxf>
    <dxf>
      <font>
        <color auto="1"/>
      </font>
      <fill>
        <patternFill patternType="none">
          <bgColor auto="1"/>
        </patternFill>
      </fill>
    </dxf>
    <dxf>
      <font>
        <color auto="1"/>
      </font>
      <fill>
        <patternFill patternType="none">
          <bgColor auto="1"/>
        </patternFill>
      </fill>
    </dxf>
    <dxf>
      <font>
        <b/>
        <i val="0"/>
      </font>
      <fill>
        <patternFill>
          <bgColor theme="0" tint="-0.14996795556505021"/>
        </patternFill>
      </fill>
    </dxf>
    <dxf>
      <font>
        <b/>
        <i val="0"/>
      </font>
      <fill>
        <patternFill>
          <bgColor theme="0" tint="-0.1499679555650502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
      <font>
        <color auto="1"/>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2</xdr:col>
      <xdr:colOff>1454702</xdr:colOff>
      <xdr:row>0</xdr:row>
      <xdr:rowOff>32288</xdr:rowOff>
    </xdr:from>
    <xdr:to>
      <xdr:col>2</xdr:col>
      <xdr:colOff>3025528</xdr:colOff>
      <xdr:row>2</xdr:row>
      <xdr:rowOff>133991</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l="7437" r="29341" b="14286"/>
        <a:stretch/>
      </xdr:blipFill>
      <xdr:spPr>
        <a:xfrm>
          <a:off x="3278982" y="32288"/>
          <a:ext cx="1567016" cy="4796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187614</xdr:colOff>
      <xdr:row>0</xdr:row>
      <xdr:rowOff>165966</xdr:rowOff>
    </xdr:from>
    <xdr:to>
      <xdr:col>1</xdr:col>
      <xdr:colOff>1754630</xdr:colOff>
      <xdr:row>3</xdr:row>
      <xdr:rowOff>79376</xdr:rowOff>
    </xdr:to>
    <xdr:pic>
      <xdr:nvPicPr>
        <xdr:cNvPr id="2" name="Imagen 1">
          <a:extLst>
            <a:ext uri="{FF2B5EF4-FFF2-40B4-BE49-F238E27FC236}">
              <a16:creationId xmlns:a16="http://schemas.microsoft.com/office/drawing/2014/main" id="{D4B72B09-64B3-47E8-BB8B-2BD6B79EE9A7}"/>
            </a:ext>
          </a:extLst>
        </xdr:cNvPr>
        <xdr:cNvPicPr>
          <a:picLocks noChangeAspect="1"/>
        </xdr:cNvPicPr>
      </xdr:nvPicPr>
      <xdr:blipFill rotWithShape="1">
        <a:blip xmlns:r="http://schemas.openxmlformats.org/officeDocument/2006/relationships" r:embed="rId1"/>
        <a:srcRect l="7437" r="29341" b="14286"/>
        <a:stretch/>
      </xdr:blipFill>
      <xdr:spPr>
        <a:xfrm>
          <a:off x="949614" y="165966"/>
          <a:ext cx="1567016" cy="437285"/>
        </a:xfrm>
        <a:prstGeom prst="rect">
          <a:avLst/>
        </a:prstGeom>
      </xdr:spPr>
    </xdr:pic>
    <xdr:clientData/>
  </xdr:twoCellAnchor>
  <xdr:twoCellAnchor editAs="oneCell">
    <xdr:from>
      <xdr:col>5</xdr:col>
      <xdr:colOff>31974</xdr:colOff>
      <xdr:row>1409</xdr:row>
      <xdr:rowOff>159958</xdr:rowOff>
    </xdr:from>
    <xdr:to>
      <xdr:col>5</xdr:col>
      <xdr:colOff>630782</xdr:colOff>
      <xdr:row>1413</xdr:row>
      <xdr:rowOff>110937</xdr:rowOff>
    </xdr:to>
    <xdr:pic>
      <xdr:nvPicPr>
        <xdr:cNvPr id="10" name="Imagen 9">
          <a:extLst>
            <a:ext uri="{FF2B5EF4-FFF2-40B4-BE49-F238E27FC236}">
              <a16:creationId xmlns:a16="http://schemas.microsoft.com/office/drawing/2014/main" id="{C2F27381-E3C6-43F0-8203-7B0C821B8EE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137874" y="12390058"/>
          <a:ext cx="591188" cy="662179"/>
        </a:xfrm>
        <a:prstGeom prst="rect">
          <a:avLst/>
        </a:prstGeom>
      </xdr:spPr>
    </xdr:pic>
    <xdr:clientData/>
  </xdr:twoCellAnchor>
  <xdr:twoCellAnchor editAs="oneCell">
    <xdr:from>
      <xdr:col>1</xdr:col>
      <xdr:colOff>269875</xdr:colOff>
      <xdr:row>1408</xdr:row>
      <xdr:rowOff>137590</xdr:rowOff>
    </xdr:from>
    <xdr:to>
      <xdr:col>2</xdr:col>
      <xdr:colOff>134937</xdr:colOff>
      <xdr:row>1417</xdr:row>
      <xdr:rowOff>66538</xdr:rowOff>
    </xdr:to>
    <xdr:pic>
      <xdr:nvPicPr>
        <xdr:cNvPr id="3" name="Imagen 2">
          <a:extLst>
            <a:ext uri="{FF2B5EF4-FFF2-40B4-BE49-F238E27FC236}">
              <a16:creationId xmlns:a16="http://schemas.microsoft.com/office/drawing/2014/main" id="{2484FCA4-3A08-4234-AA2C-3D971805665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55688" y="78250528"/>
          <a:ext cx="1722437" cy="15005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877197</xdr:colOff>
      <xdr:row>21</xdr:row>
      <xdr:rowOff>71799</xdr:rowOff>
    </xdr:from>
    <xdr:to>
      <xdr:col>4</xdr:col>
      <xdr:colOff>1515035</xdr:colOff>
      <xdr:row>21</xdr:row>
      <xdr:rowOff>714937</xdr:rowOff>
    </xdr:to>
    <xdr:pic>
      <xdr:nvPicPr>
        <xdr:cNvPr id="3" name="Imagen 1" descr="Texto, Carta&#10;&#10;Descripción generada automáticamente">
          <a:extLst>
            <a:ext uri="{FF2B5EF4-FFF2-40B4-BE49-F238E27FC236}">
              <a16:creationId xmlns:a16="http://schemas.microsoft.com/office/drawing/2014/main" id="{6116CBF6-7803-CA89-D5C8-D17568667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97432" y="4724481"/>
          <a:ext cx="637838" cy="6431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17</xdr:col>
      <xdr:colOff>384433</xdr:colOff>
      <xdr:row>4</xdr:row>
      <xdr:rowOff>14233</xdr:rowOff>
    </xdr:from>
    <xdr:to>
      <xdr:col>27</xdr:col>
      <xdr:colOff>456345</xdr:colOff>
      <xdr:row>9</xdr:row>
      <xdr:rowOff>28017</xdr:rowOff>
    </xdr:to>
    <xdr:pic>
      <xdr:nvPicPr>
        <xdr:cNvPr id="3" name="Imagen 2">
          <a:extLst>
            <a:ext uri="{FF2B5EF4-FFF2-40B4-BE49-F238E27FC236}">
              <a16:creationId xmlns:a16="http://schemas.microsoft.com/office/drawing/2014/main" id="{7954608F-DB80-4E0D-A4F2-75A68052DA2C}"/>
            </a:ext>
          </a:extLst>
        </xdr:cNvPr>
        <xdr:cNvPicPr>
          <a:picLocks noChangeAspect="1"/>
        </xdr:cNvPicPr>
      </xdr:nvPicPr>
      <xdr:blipFill>
        <a:blip xmlns:r="http://schemas.openxmlformats.org/officeDocument/2006/relationships" r:embed="rId1"/>
        <a:stretch>
          <a:fillRect/>
        </a:stretch>
      </xdr:blipFill>
      <xdr:spPr>
        <a:xfrm>
          <a:off x="16342640" y="846302"/>
          <a:ext cx="8821774" cy="1581577"/>
        </a:xfrm>
        <a:prstGeom prst="rect">
          <a:avLst/>
        </a:prstGeom>
      </xdr:spPr>
    </xdr:pic>
    <xdr:clientData/>
  </xdr:twoCellAnchor>
  <xdr:twoCellAnchor editAs="oneCell">
    <xdr:from>
      <xdr:col>6</xdr:col>
      <xdr:colOff>677483</xdr:colOff>
      <xdr:row>16</xdr:row>
      <xdr:rowOff>60329</xdr:rowOff>
    </xdr:from>
    <xdr:to>
      <xdr:col>8</xdr:col>
      <xdr:colOff>42355</xdr:colOff>
      <xdr:row>19</xdr:row>
      <xdr:rowOff>140498</xdr:rowOff>
    </xdr:to>
    <xdr:pic>
      <xdr:nvPicPr>
        <xdr:cNvPr id="5" name="Imagen 4">
          <a:extLst>
            <a:ext uri="{FF2B5EF4-FFF2-40B4-BE49-F238E27FC236}">
              <a16:creationId xmlns:a16="http://schemas.microsoft.com/office/drawing/2014/main" id="{F1691B95-29B5-4D28-90C7-D80165561A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596793" y="7294950"/>
          <a:ext cx="608596" cy="640720"/>
        </a:xfrm>
        <a:prstGeom prst="rect">
          <a:avLst/>
        </a:prstGeom>
      </xdr:spPr>
    </xdr:pic>
    <xdr:clientData/>
  </xdr:twoCellAnchor>
  <xdr:twoCellAnchor editAs="oneCell">
    <xdr:from>
      <xdr:col>1</xdr:col>
      <xdr:colOff>472966</xdr:colOff>
      <xdr:row>15</xdr:row>
      <xdr:rowOff>122620</xdr:rowOff>
    </xdr:from>
    <xdr:to>
      <xdr:col>1</xdr:col>
      <xdr:colOff>2426226</xdr:colOff>
      <xdr:row>23</xdr:row>
      <xdr:rowOff>63802</xdr:rowOff>
    </xdr:to>
    <xdr:pic>
      <xdr:nvPicPr>
        <xdr:cNvPr id="2" name="Imagen 1">
          <a:extLst>
            <a:ext uri="{FF2B5EF4-FFF2-40B4-BE49-F238E27FC236}">
              <a16:creationId xmlns:a16="http://schemas.microsoft.com/office/drawing/2014/main" id="{D0DAF0D6-6F51-4EE1-B9A5-FF17D4FF9E8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19656" y="6779172"/>
          <a:ext cx="1953260" cy="17016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60960</xdr:colOff>
      <xdr:row>0</xdr:row>
      <xdr:rowOff>68580</xdr:rowOff>
    </xdr:from>
    <xdr:to>
      <xdr:col>0</xdr:col>
      <xdr:colOff>1226820</xdr:colOff>
      <xdr:row>0</xdr:row>
      <xdr:rowOff>496478</xdr:rowOff>
    </xdr:to>
    <xdr:pic>
      <xdr:nvPicPr>
        <xdr:cNvPr id="2" name="Imagen 14">
          <a:extLst>
            <a:ext uri="{FF2B5EF4-FFF2-40B4-BE49-F238E27FC236}">
              <a16:creationId xmlns:a16="http://schemas.microsoft.com/office/drawing/2014/main" id="{0E5E6F28-27D1-27DC-5CA8-9DB2D0069DB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 r="48613" b="82639"/>
        <a:stretch>
          <a:fillRect/>
        </a:stretch>
      </xdr:blipFill>
      <xdr:spPr bwMode="auto">
        <a:xfrm>
          <a:off x="60960" y="68580"/>
          <a:ext cx="1165860" cy="4278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0</xdr:col>
      <xdr:colOff>847725</xdr:colOff>
      <xdr:row>0</xdr:row>
      <xdr:rowOff>542925</xdr:rowOff>
    </xdr:to>
    <xdr:sp macro="" textlink="">
      <xdr:nvSpPr>
        <xdr:cNvPr id="3" name="Cuadro de texto 1">
          <a:extLst>
            <a:ext uri="{FF2B5EF4-FFF2-40B4-BE49-F238E27FC236}">
              <a16:creationId xmlns:a16="http://schemas.microsoft.com/office/drawing/2014/main" id="{B9CD83AC-AA99-66A1-58CC-259B146A35BB}"/>
            </a:ext>
          </a:extLst>
        </xdr:cNvPr>
        <xdr:cNvSpPr txBox="1">
          <a:spLocks noChangeArrowheads="1"/>
        </xdr:cNvSpPr>
      </xdr:nvSpPr>
      <xdr:spPr bwMode="auto">
        <a:xfrm>
          <a:off x="400685" y="281305"/>
          <a:ext cx="84772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nSpc>
              <a:spcPct val="115000"/>
            </a:lnSpc>
            <a:spcAft>
              <a:spcPts val="1000"/>
            </a:spcAft>
          </a:pPr>
          <a:r>
            <a:rPr lang="es-ES" sz="800">
              <a:effectLst/>
              <a:latin typeface="Arial" panose="020B0604020202020204" pitchFamily="34" charset="0"/>
              <a:ea typeface="Calibri" panose="020F0502020204030204" pitchFamily="34" charset="0"/>
              <a:cs typeface="Times New Roman" panose="02020603050405020304" pitchFamily="18" charset="0"/>
            </a:rPr>
            <a:t> </a:t>
          </a:r>
          <a:endParaRPr lang="es-CO"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1cd8fcfda450f72a/EMDUCE/T&#233;cnica/CONTRATOS%202021/La%20Ceja/16.%20Plaza%20de%20Mercado/2.%20Obra/1.%20Presupuesto%20oferentes/Presupuesto%20Oferentes%20Plaza%20Mercado%20La%20Ceja%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suario\Downloads\ACTAS%20DE%20AVANCE%203%20TEATRO%20MUNICIP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LARACIONES"/>
      <sheetName val="DATOS INICIALES"/>
      <sheetName val="ENTIDADES"/>
      <sheetName val="Listado ítems"/>
      <sheetName val="Presupuesto Oferentes "/>
      <sheetName val="AIU"/>
      <sheetName val="PMT"/>
      <sheetName val="PMA"/>
      <sheetName val="PAPSO OBRA"/>
      <sheetName val="LEGALIZACIÓN OBRA"/>
      <sheetName val="F.P."/>
      <sheetName val="MEMORIAS SUBSANADAS"/>
      <sheetName val="MEMORIAS"/>
      <sheetName val="APU original"/>
      <sheetName val="APU Concretos"/>
      <sheetName val="PÓLIZAS OBRA"/>
      <sheetName val="APU GEORREFERENCIACIÓN"/>
      <sheetName val="APU CARACTERIZACIÓN"/>
      <sheetName val="AJUSTE ESTUDIOS"/>
      <sheetName val="APU"/>
      <sheetName val="APU AUXILIARES"/>
      <sheetName val="INSUMOS GENERALES"/>
      <sheetName val="INSUMOS EQUIPOS"/>
      <sheetName val="INSUMOS MATERIALES"/>
      <sheetName val="MATERIALES"/>
      <sheetName val="INSUMOS TRANSPORTES"/>
      <sheetName val="INSUMOS MANO DE OBRA"/>
      <sheetName val="INSUMOS SERVICIOS"/>
      <sheetName val="EQUIPOS"/>
      <sheetName val="TRANSPORTES"/>
      <sheetName val="MANO DE OBRA"/>
      <sheetName val="SERVICIOS"/>
      <sheetName val="ANÁLISIS TRANSPORTES"/>
      <sheetName val="FP"/>
      <sheetName val="INSUMOS ENSAYOS"/>
      <sheetName val="FACTOR PRESTACIONAL"/>
      <sheetName val="INTERVENTORÍA"/>
      <sheetName val="FM INTERVENTORÍA"/>
      <sheetName val="PÓLIZAS INTERVENTORÍA"/>
      <sheetName val="TASAS_INTERVENTORIA"/>
      <sheetName val="PAPSO INTERVENTORÍA"/>
      <sheetName val="Presupuesto Oferentes Plaza M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GUIMIENTO"/>
      <sheetName val="Descuentos"/>
      <sheetName val="IBC"/>
      <sheetName val="ANEXO 5-1"/>
      <sheetName val="FICHA FINANCIERA"/>
      <sheetName val="ACTA CAMBIO"/>
      <sheetName val="CONTROL ACTAS"/>
      <sheetName val="Check List Acta FM- 101"/>
      <sheetName val="Certif. fact. electr"/>
      <sheetName val="Solic. fact. electr"/>
    </sheetNames>
    <sheetDataSet>
      <sheetData sheetId="0" refreshError="1"/>
      <sheetData sheetId="1" refreshError="1"/>
      <sheetData sheetId="2" refreshError="1"/>
      <sheetData sheetId="3" refreshError="1"/>
      <sheetData sheetId="4" refreshError="1"/>
      <sheetData sheetId="5" refreshError="1"/>
      <sheetData sheetId="6" refreshError="1">
        <row r="626">
          <cell r="U626">
            <v>101644661</v>
          </cell>
        </row>
        <row r="627">
          <cell r="BA627">
            <v>4169747.0051282002</v>
          </cell>
        </row>
      </sheetData>
      <sheetData sheetId="7" refreshError="1"/>
      <sheetData sheetId="8" refreshError="1"/>
      <sheetData sheetId="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6BA6B-5480-4AAE-B8C6-4E8D48457A27}">
  <dimension ref="A1:B3"/>
  <sheetViews>
    <sheetView workbookViewId="0">
      <selection activeCell="B4" sqref="B4"/>
    </sheetView>
  </sheetViews>
  <sheetFormatPr baseColWidth="10" defaultRowHeight="14.4" x14ac:dyDescent="0.3"/>
  <cols>
    <col min="1" max="1" width="17.44140625" bestFit="1" customWidth="1"/>
    <col min="2" max="2" width="13.88671875" bestFit="1" customWidth="1"/>
  </cols>
  <sheetData>
    <row r="1" spans="1:2" x14ac:dyDescent="0.3">
      <c r="A1" s="361">
        <v>15804070817</v>
      </c>
    </row>
    <row r="2" spans="1:2" x14ac:dyDescent="0.3">
      <c r="A2" s="361">
        <v>15846573783</v>
      </c>
    </row>
    <row r="3" spans="1:2" x14ac:dyDescent="0.3">
      <c r="A3" s="361">
        <f>A2-A1</f>
        <v>42502966</v>
      </c>
      <c r="B3" s="361">
        <f>A3/2</f>
        <v>21251483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B1:AB668"/>
  <sheetViews>
    <sheetView showZeros="0" tabSelected="1" view="pageBreakPreview" topLeftCell="A7" zoomScale="63" zoomScaleNormal="63" zoomScaleSheetLayoutView="63" workbookViewId="0">
      <pane xSplit="7" ySplit="15" topLeftCell="K22" activePane="bottomRight" state="frozen"/>
      <selection activeCell="A7" sqref="A7"/>
      <selection pane="topRight" activeCell="N7" sqref="N7"/>
      <selection pane="bottomLeft" activeCell="A22" sqref="A22"/>
      <selection pane="bottomRight" activeCell="P659" sqref="P659"/>
    </sheetView>
  </sheetViews>
  <sheetFormatPr baseColWidth="10" defaultColWidth="11.44140625" defaultRowHeight="13.2" x14ac:dyDescent="0.25"/>
  <cols>
    <col min="1" max="1" width="5.5546875" style="364" customWidth="1"/>
    <col min="2" max="2" width="16.33203125" style="364" customWidth="1"/>
    <col min="3" max="3" width="62.44140625" style="364" customWidth="1"/>
    <col min="4" max="4" width="11.44140625" style="364"/>
    <col min="5" max="5" width="11.44140625" style="364" customWidth="1"/>
    <col min="6" max="6" width="23.44140625" style="364" customWidth="1"/>
    <col min="7" max="7" width="33.5546875" style="364" bestFit="1" customWidth="1"/>
    <col min="8" max="8" width="16.33203125" style="364" hidden="1" customWidth="1"/>
    <col min="9" max="9" width="16.5546875" style="364" hidden="1" customWidth="1"/>
    <col min="10" max="10" width="25.44140625" style="364" hidden="1" customWidth="1"/>
    <col min="11" max="11" width="16.5546875" style="364" customWidth="1"/>
    <col min="12" max="12" width="21.44140625" style="364" bestFit="1" customWidth="1"/>
    <col min="13" max="13" width="17.6640625" style="364" customWidth="1"/>
    <col min="14" max="14" width="25.6640625" style="364" customWidth="1"/>
    <col min="15" max="15" width="13.44140625" style="364" customWidth="1"/>
    <col min="16" max="16" width="33.5546875" style="364" bestFit="1" customWidth="1"/>
    <col min="17" max="17" width="20.6640625" style="364" hidden="1" customWidth="1"/>
    <col min="18" max="18" width="31" style="364" hidden="1" customWidth="1"/>
    <col min="19" max="19" width="20.6640625" style="364" hidden="1" customWidth="1"/>
    <col min="20" max="20" width="23.44140625" style="364" hidden="1" customWidth="1"/>
    <col min="21" max="21" width="20.6640625" style="364" hidden="1" customWidth="1"/>
    <col min="22" max="22" width="23.44140625" style="364" hidden="1" customWidth="1"/>
    <col min="23" max="23" width="20.6640625" style="364" hidden="1" customWidth="1"/>
    <col min="24" max="24" width="23.44140625" style="364" hidden="1" customWidth="1"/>
    <col min="25" max="25" width="23.109375" style="364" hidden="1" customWidth="1"/>
    <col min="26" max="26" width="31" style="364" hidden="1" customWidth="1"/>
    <col min="27" max="27" width="21.6640625" style="364" hidden="1" customWidth="1"/>
    <col min="28" max="28" width="34" style="364" hidden="1" customWidth="1"/>
    <col min="29" max="16384" width="11.44140625" style="364"/>
  </cols>
  <sheetData>
    <row r="1" spans="2:28" ht="15.75" customHeight="1" thickBot="1" x14ac:dyDescent="0.3">
      <c r="B1" s="602"/>
      <c r="C1" s="603"/>
      <c r="D1" s="603"/>
      <c r="E1" s="603"/>
      <c r="F1" s="604"/>
      <c r="G1" s="547" t="s">
        <v>972</v>
      </c>
      <c r="H1" s="548"/>
      <c r="I1" s="548"/>
      <c r="J1" s="548"/>
      <c r="K1" s="548"/>
      <c r="L1" s="548"/>
      <c r="M1" s="548"/>
      <c r="N1" s="548"/>
      <c r="O1" s="548"/>
      <c r="P1" s="548"/>
      <c r="Q1" s="548"/>
      <c r="R1" s="548"/>
      <c r="S1" s="548"/>
      <c r="T1" s="549"/>
      <c r="U1" s="408"/>
      <c r="V1" s="408"/>
      <c r="W1" s="408"/>
      <c r="X1" s="408"/>
      <c r="Y1" s="556"/>
      <c r="Z1" s="556"/>
      <c r="AA1" s="556"/>
      <c r="AB1" s="557"/>
    </row>
    <row r="2" spans="2:28" ht="15" customHeight="1" x14ac:dyDescent="0.25">
      <c r="B2" s="605"/>
      <c r="C2" s="606"/>
      <c r="D2" s="606"/>
      <c r="E2" s="606"/>
      <c r="F2" s="607"/>
      <c r="G2" s="550"/>
      <c r="H2" s="551"/>
      <c r="I2" s="551"/>
      <c r="J2" s="551"/>
      <c r="K2" s="551"/>
      <c r="L2" s="551"/>
      <c r="M2" s="551"/>
      <c r="N2" s="551"/>
      <c r="O2" s="551"/>
      <c r="P2" s="551"/>
      <c r="Q2" s="551"/>
      <c r="R2" s="551"/>
      <c r="S2" s="551"/>
      <c r="T2" s="552"/>
      <c r="U2" s="409"/>
      <c r="V2" s="409"/>
      <c r="W2" s="409"/>
      <c r="X2" s="409"/>
      <c r="Y2" s="410" t="s">
        <v>971</v>
      </c>
      <c r="Z2" s="410"/>
      <c r="AA2" s="410"/>
      <c r="AB2" s="411"/>
    </row>
    <row r="3" spans="2:28" ht="15.75" customHeight="1" thickBot="1" x14ac:dyDescent="0.3">
      <c r="B3" s="605"/>
      <c r="C3" s="606"/>
      <c r="D3" s="606"/>
      <c r="E3" s="606"/>
      <c r="F3" s="607"/>
      <c r="G3" s="553"/>
      <c r="H3" s="551"/>
      <c r="I3" s="551"/>
      <c r="J3" s="551"/>
      <c r="K3" s="551"/>
      <c r="L3" s="551"/>
      <c r="M3" s="554"/>
      <c r="N3" s="554"/>
      <c r="O3" s="554"/>
      <c r="P3" s="554"/>
      <c r="Q3" s="554"/>
      <c r="R3" s="554"/>
      <c r="S3" s="554"/>
      <c r="T3" s="555"/>
      <c r="U3" s="412"/>
      <c r="V3" s="412"/>
      <c r="W3" s="412"/>
      <c r="X3" s="412"/>
      <c r="Y3" s="413"/>
      <c r="Z3" s="414"/>
      <c r="AA3" s="414"/>
      <c r="AB3" s="415"/>
    </row>
    <row r="4" spans="2:28" ht="25.5" customHeight="1" thickBot="1" x14ac:dyDescent="0.3">
      <c r="B4" s="416" t="s">
        <v>943</v>
      </c>
      <c r="C4" s="610">
        <v>2022.38</v>
      </c>
      <c r="D4" s="610"/>
      <c r="E4" s="610"/>
      <c r="F4" s="610"/>
      <c r="G4" s="528" t="s">
        <v>956</v>
      </c>
      <c r="H4" s="592"/>
      <c r="I4" s="592"/>
      <c r="J4" s="592"/>
      <c r="K4" s="592"/>
      <c r="L4" s="592"/>
      <c r="M4" s="593"/>
      <c r="N4" s="582" t="s">
        <v>962</v>
      </c>
      <c r="O4" s="582"/>
      <c r="P4" s="417" t="e">
        <f>#REF!</f>
        <v>#REF!</v>
      </c>
      <c r="Q4" s="594"/>
      <c r="R4" s="594"/>
      <c r="S4" s="594"/>
      <c r="T4" s="595"/>
      <c r="U4" s="418"/>
      <c r="V4" s="418"/>
      <c r="W4" s="418"/>
      <c r="X4" s="418"/>
      <c r="Y4" s="567" t="e">
        <f>#REF!</f>
        <v>#REF!</v>
      </c>
      <c r="Z4" s="568"/>
      <c r="AA4" s="568"/>
      <c r="AB4" s="569"/>
    </row>
    <row r="5" spans="2:28" ht="15" customHeight="1" thickBot="1" x14ac:dyDescent="0.3">
      <c r="B5" s="419" t="s">
        <v>944</v>
      </c>
      <c r="C5" s="611" t="s">
        <v>954</v>
      </c>
      <c r="D5" s="611"/>
      <c r="E5" s="611"/>
      <c r="F5" s="611"/>
      <c r="G5" s="528" t="s">
        <v>957</v>
      </c>
      <c r="H5" s="590"/>
      <c r="I5" s="590"/>
      <c r="J5" s="590"/>
      <c r="K5" s="590"/>
      <c r="L5" s="590"/>
      <c r="M5" s="591"/>
      <c r="N5" s="420" t="s">
        <v>964</v>
      </c>
      <c r="O5" s="420"/>
      <c r="P5" s="421">
        <v>44609</v>
      </c>
      <c r="Q5" s="584"/>
      <c r="R5" s="584"/>
      <c r="S5" s="584"/>
      <c r="T5" s="585"/>
      <c r="U5" s="423"/>
      <c r="V5" s="423"/>
      <c r="W5" s="423"/>
      <c r="X5" s="423"/>
      <c r="Y5" s="567"/>
      <c r="Z5" s="568"/>
      <c r="AA5" s="568"/>
      <c r="AB5" s="569"/>
    </row>
    <row r="6" spans="2:28" ht="80.25" customHeight="1" thickBot="1" x14ac:dyDescent="0.3">
      <c r="B6" s="419" t="s">
        <v>945</v>
      </c>
      <c r="C6" s="612" t="s">
        <v>955</v>
      </c>
      <c r="D6" s="612"/>
      <c r="E6" s="612"/>
      <c r="F6" s="612"/>
      <c r="G6" s="528" t="s">
        <v>958</v>
      </c>
      <c r="H6" s="590"/>
      <c r="I6" s="590"/>
      <c r="J6" s="590"/>
      <c r="K6" s="590"/>
      <c r="L6" s="590"/>
      <c r="M6" s="591"/>
      <c r="N6" s="583" t="s">
        <v>965</v>
      </c>
      <c r="O6" s="583"/>
      <c r="P6" s="421">
        <v>44611</v>
      </c>
      <c r="Q6" s="596"/>
      <c r="R6" s="596"/>
      <c r="S6" s="596"/>
      <c r="T6" s="597"/>
      <c r="U6" s="424"/>
      <c r="V6" s="424"/>
      <c r="W6" s="424"/>
      <c r="X6" s="424"/>
      <c r="Y6" s="567"/>
      <c r="Z6" s="568"/>
      <c r="AA6" s="568"/>
      <c r="AB6" s="569"/>
    </row>
    <row r="7" spans="2:28" ht="38.25" customHeight="1" thickBot="1" x14ac:dyDescent="0.3">
      <c r="B7" s="419" t="s">
        <v>946</v>
      </c>
      <c r="C7" s="613" t="s">
        <v>953</v>
      </c>
      <c r="D7" s="613"/>
      <c r="E7" s="613"/>
      <c r="F7" s="613"/>
      <c r="G7" s="528" t="s">
        <v>959</v>
      </c>
      <c r="H7" s="590"/>
      <c r="I7" s="590"/>
      <c r="J7" s="590"/>
      <c r="K7" s="590"/>
      <c r="L7" s="590"/>
      <c r="M7" s="591"/>
      <c r="N7" s="583" t="s">
        <v>966</v>
      </c>
      <c r="O7" s="583"/>
      <c r="P7" s="421">
        <v>44619</v>
      </c>
      <c r="Q7" s="598"/>
      <c r="R7" s="598"/>
      <c r="S7" s="598"/>
      <c r="T7" s="599"/>
      <c r="U7" s="418"/>
      <c r="V7" s="418"/>
      <c r="W7" s="418"/>
      <c r="X7" s="418"/>
      <c r="Y7" s="567"/>
      <c r="Z7" s="568"/>
      <c r="AA7" s="568"/>
      <c r="AB7" s="569"/>
    </row>
    <row r="8" spans="2:28" ht="33" customHeight="1" thickBot="1" x14ac:dyDescent="0.3">
      <c r="B8" s="419" t="s">
        <v>947</v>
      </c>
      <c r="C8" s="614">
        <v>4546678119</v>
      </c>
      <c r="D8" s="614"/>
      <c r="E8" s="614"/>
      <c r="F8" s="614"/>
      <c r="G8" s="528" t="s">
        <v>960</v>
      </c>
      <c r="H8" s="590"/>
      <c r="I8" s="590"/>
      <c r="J8" s="590"/>
      <c r="K8" s="590"/>
      <c r="L8" s="590"/>
      <c r="M8" s="591"/>
      <c r="N8" s="583" t="s">
        <v>967</v>
      </c>
      <c r="O8" s="583"/>
      <c r="P8" s="421">
        <v>45191</v>
      </c>
      <c r="Q8" s="600"/>
      <c r="R8" s="600"/>
      <c r="S8" s="600"/>
      <c r="T8" s="601"/>
      <c r="U8" s="425"/>
      <c r="V8" s="425"/>
      <c r="W8" s="425"/>
      <c r="X8" s="425"/>
      <c r="Y8" s="570"/>
      <c r="Z8" s="571"/>
      <c r="AA8" s="571"/>
      <c r="AB8" s="572"/>
    </row>
    <row r="9" spans="2:28" ht="13.5" customHeight="1" thickBot="1" x14ac:dyDescent="0.3">
      <c r="B9" s="419" t="s">
        <v>948</v>
      </c>
      <c r="C9" s="614"/>
      <c r="D9" s="614"/>
      <c r="E9" s="614"/>
      <c r="F9" s="614"/>
      <c r="G9" s="528" t="s">
        <v>961</v>
      </c>
      <c r="H9" s="590"/>
      <c r="I9" s="590"/>
      <c r="J9" s="590"/>
      <c r="K9" s="590"/>
      <c r="L9" s="590"/>
      <c r="M9" s="591"/>
      <c r="N9" s="583"/>
      <c r="O9" s="583"/>
      <c r="P9" s="426"/>
      <c r="Q9" s="584"/>
      <c r="R9" s="584"/>
      <c r="S9" s="584"/>
      <c r="T9" s="585"/>
      <c r="U9" s="427"/>
      <c r="V9" s="427"/>
      <c r="W9" s="427"/>
      <c r="X9" s="427"/>
      <c r="Y9" s="573" t="s">
        <v>969</v>
      </c>
      <c r="Z9" s="574"/>
      <c r="AA9" s="575" t="str">
        <f>+Q17</f>
        <v>ACTA 1 (GOB)</v>
      </c>
      <c r="AB9" s="576"/>
    </row>
    <row r="10" spans="2:28" ht="13.5" customHeight="1" thickBot="1" x14ac:dyDescent="0.3">
      <c r="B10" s="419" t="s">
        <v>949</v>
      </c>
      <c r="C10" s="615"/>
      <c r="D10" s="615"/>
      <c r="E10" s="615"/>
      <c r="F10" s="615"/>
      <c r="G10" s="528" t="s">
        <v>961</v>
      </c>
      <c r="H10" s="592"/>
      <c r="I10" s="592"/>
      <c r="J10" s="592"/>
      <c r="K10" s="592"/>
      <c r="L10" s="592"/>
      <c r="M10" s="593"/>
      <c r="N10" s="583"/>
      <c r="O10" s="583"/>
      <c r="P10" s="426"/>
      <c r="Q10" s="584"/>
      <c r="R10" s="584"/>
      <c r="S10" s="584"/>
      <c r="T10" s="585"/>
      <c r="U10" s="422"/>
      <c r="V10" s="422"/>
      <c r="W10" s="422"/>
      <c r="X10" s="422"/>
      <c r="Y10" s="428"/>
      <c r="Z10" s="429"/>
      <c r="AA10" s="429"/>
      <c r="AB10" s="430"/>
    </row>
    <row r="11" spans="2:28" ht="15" customHeight="1" thickBot="1" x14ac:dyDescent="0.3">
      <c r="B11" s="419" t="s">
        <v>950</v>
      </c>
      <c r="C11" s="615"/>
      <c r="D11" s="615"/>
      <c r="E11" s="615"/>
      <c r="F11" s="615"/>
      <c r="G11" s="528" t="s">
        <v>963</v>
      </c>
      <c r="H11" s="592"/>
      <c r="I11" s="592"/>
      <c r="J11" s="592"/>
      <c r="K11" s="592"/>
      <c r="L11" s="592"/>
      <c r="M11" s="593"/>
      <c r="N11" s="583"/>
      <c r="O11" s="583"/>
      <c r="P11" s="426"/>
      <c r="Q11" s="584"/>
      <c r="R11" s="584"/>
      <c r="S11" s="584"/>
      <c r="T11" s="585"/>
      <c r="U11" s="422"/>
      <c r="V11" s="422"/>
      <c r="W11" s="422"/>
      <c r="X11" s="422"/>
      <c r="Y11" s="428"/>
      <c r="Z11" s="429"/>
      <c r="AA11" s="429"/>
      <c r="AB11" s="430"/>
    </row>
    <row r="12" spans="2:28" ht="27" customHeight="1" x14ac:dyDescent="0.25">
      <c r="B12" s="419" t="s">
        <v>951</v>
      </c>
      <c r="C12" s="615"/>
      <c r="D12" s="615"/>
      <c r="E12" s="615"/>
      <c r="F12" s="615"/>
      <c r="G12" s="528" t="s">
        <v>962</v>
      </c>
      <c r="H12" s="592"/>
      <c r="I12" s="592"/>
      <c r="J12" s="592"/>
      <c r="K12" s="592"/>
      <c r="L12" s="592"/>
      <c r="M12" s="593"/>
      <c r="N12" s="589" t="s">
        <v>968</v>
      </c>
      <c r="O12" s="589"/>
      <c r="P12" s="421">
        <f>P8</f>
        <v>45191</v>
      </c>
      <c r="Q12" s="584"/>
      <c r="R12" s="584"/>
      <c r="S12" s="584"/>
      <c r="T12" s="585"/>
      <c r="U12" s="422"/>
      <c r="V12" s="422"/>
      <c r="W12" s="422"/>
      <c r="X12" s="422"/>
      <c r="Y12" s="577" t="s">
        <v>969</v>
      </c>
      <c r="Z12" s="578"/>
      <c r="AA12" s="579" t="str">
        <f>+Q18</f>
        <v>26/06/2023 al 31/07/2023</v>
      </c>
      <c r="AB12" s="580"/>
    </row>
    <row r="13" spans="2:28" ht="13.5" customHeight="1" thickBot="1" x14ac:dyDescent="0.3">
      <c r="B13" s="431"/>
      <c r="C13" s="617"/>
      <c r="D13" s="618"/>
      <c r="E13" s="618"/>
      <c r="F13" s="619"/>
      <c r="G13" s="529"/>
      <c r="H13" s="581"/>
      <c r="I13" s="581"/>
      <c r="J13" s="581"/>
      <c r="K13" s="581"/>
      <c r="L13" s="581"/>
      <c r="M13" s="581"/>
      <c r="N13" s="558"/>
      <c r="O13" s="559"/>
      <c r="P13" s="432"/>
      <c r="Q13" s="584"/>
      <c r="R13" s="584"/>
      <c r="S13" s="584"/>
      <c r="T13" s="585"/>
      <c r="U13" s="422"/>
      <c r="V13" s="422"/>
      <c r="W13" s="422"/>
      <c r="X13" s="422"/>
      <c r="Y13" s="428"/>
      <c r="Z13" s="429"/>
      <c r="AA13" s="429"/>
      <c r="AB13" s="430"/>
    </row>
    <row r="14" spans="2:28" ht="26.25" customHeight="1" thickBot="1" x14ac:dyDescent="0.3">
      <c r="B14" s="433" t="s">
        <v>952</v>
      </c>
      <c r="C14" s="616">
        <f>SUM(C8:F12)</f>
        <v>4546678119</v>
      </c>
      <c r="D14" s="616"/>
      <c r="E14" s="616"/>
      <c r="F14" s="616"/>
      <c r="G14" s="528"/>
      <c r="H14" s="560"/>
      <c r="I14" s="560"/>
      <c r="J14" s="560"/>
      <c r="K14" s="560"/>
      <c r="L14" s="560"/>
      <c r="M14" s="561"/>
      <c r="N14" s="562"/>
      <c r="O14" s="561"/>
      <c r="P14" s="434"/>
      <c r="Q14" s="587"/>
      <c r="R14" s="587"/>
      <c r="S14" s="587"/>
      <c r="T14" s="588"/>
      <c r="U14" s="435"/>
      <c r="V14" s="435"/>
      <c r="W14" s="435"/>
      <c r="X14" s="435"/>
      <c r="Y14" s="563" t="s">
        <v>970</v>
      </c>
      <c r="Z14" s="564"/>
      <c r="AA14" s="565">
        <f ca="1">TODAY()-1</f>
        <v>45201</v>
      </c>
      <c r="AB14" s="566"/>
    </row>
    <row r="15" spans="2:28" ht="13.8" thickBot="1" x14ac:dyDescent="0.3">
      <c r="C15" s="436"/>
      <c r="G15" s="527"/>
    </row>
    <row r="16" spans="2:28" ht="15" customHeight="1" thickBot="1" x14ac:dyDescent="0.3">
      <c r="B16" s="547" t="s">
        <v>932</v>
      </c>
      <c r="C16" s="548"/>
      <c r="D16" s="548"/>
      <c r="E16" s="548"/>
      <c r="F16" s="548"/>
      <c r="G16" s="548"/>
      <c r="H16" s="620" t="s">
        <v>1207</v>
      </c>
      <c r="I16" s="621"/>
      <c r="J16" s="622"/>
      <c r="K16" s="548" t="s">
        <v>937</v>
      </c>
      <c r="L16" s="548"/>
      <c r="M16" s="548"/>
      <c r="N16" s="548"/>
      <c r="O16" s="547" t="s">
        <v>938</v>
      </c>
      <c r="P16" s="548"/>
      <c r="Q16" s="629" t="s">
        <v>940</v>
      </c>
      <c r="R16" s="630"/>
      <c r="S16" s="629" t="s">
        <v>940</v>
      </c>
      <c r="T16" s="630"/>
      <c r="U16" s="629" t="s">
        <v>940</v>
      </c>
      <c r="V16" s="630"/>
      <c r="W16" s="629" t="s">
        <v>940</v>
      </c>
      <c r="X16" s="630"/>
      <c r="Y16" s="629"/>
      <c r="Z16" s="630"/>
      <c r="AA16" s="635" t="s">
        <v>942</v>
      </c>
      <c r="AB16" s="636"/>
    </row>
    <row r="17" spans="2:28" ht="14.4" customHeight="1" x14ac:dyDescent="0.25">
      <c r="B17" s="550"/>
      <c r="C17" s="551"/>
      <c r="D17" s="551"/>
      <c r="E17" s="551"/>
      <c r="F17" s="551"/>
      <c r="G17" s="551"/>
      <c r="H17" s="623"/>
      <c r="I17" s="624"/>
      <c r="J17" s="625"/>
      <c r="K17" s="551"/>
      <c r="L17" s="551"/>
      <c r="M17" s="551"/>
      <c r="N17" s="551"/>
      <c r="O17" s="550"/>
      <c r="P17" s="551"/>
      <c r="Q17" s="641" t="s">
        <v>1436</v>
      </c>
      <c r="R17" s="642"/>
      <c r="S17" s="641" t="s">
        <v>1439</v>
      </c>
      <c r="T17" s="642"/>
      <c r="U17" s="641" t="s">
        <v>1440</v>
      </c>
      <c r="V17" s="642"/>
      <c r="W17" s="641" t="s">
        <v>1441</v>
      </c>
      <c r="X17" s="642"/>
      <c r="Y17" s="631" t="s">
        <v>941</v>
      </c>
      <c r="Z17" s="632"/>
      <c r="AA17" s="637"/>
      <c r="AB17" s="638"/>
    </row>
    <row r="18" spans="2:28" ht="15" customHeight="1" thickBot="1" x14ac:dyDescent="0.3">
      <c r="B18" s="553"/>
      <c r="C18" s="554"/>
      <c r="D18" s="554"/>
      <c r="E18" s="554"/>
      <c r="F18" s="554"/>
      <c r="G18" s="554"/>
      <c r="H18" s="626"/>
      <c r="I18" s="627"/>
      <c r="J18" s="628"/>
      <c r="K18" s="554"/>
      <c r="L18" s="554"/>
      <c r="M18" s="554"/>
      <c r="N18" s="554"/>
      <c r="O18" s="553"/>
      <c r="P18" s="554"/>
      <c r="Q18" s="643" t="s">
        <v>1435</v>
      </c>
      <c r="R18" s="644"/>
      <c r="S18" s="643"/>
      <c r="T18" s="644"/>
      <c r="U18" s="643"/>
      <c r="V18" s="644"/>
      <c r="W18" s="643"/>
      <c r="X18" s="644"/>
      <c r="Y18" s="633"/>
      <c r="Z18" s="634"/>
      <c r="AA18" s="639"/>
      <c r="AB18" s="640"/>
    </row>
    <row r="19" spans="2:28" x14ac:dyDescent="0.25">
      <c r="B19" s="437" t="s">
        <v>0</v>
      </c>
      <c r="C19" s="438" t="s">
        <v>1</v>
      </c>
      <c r="D19" s="439" t="s">
        <v>2</v>
      </c>
      <c r="E19" s="438" t="s">
        <v>3</v>
      </c>
      <c r="F19" s="440" t="s">
        <v>4</v>
      </c>
      <c r="G19" s="441" t="s">
        <v>5</v>
      </c>
      <c r="H19" s="365" t="s">
        <v>3</v>
      </c>
      <c r="I19" s="366" t="s">
        <v>4</v>
      </c>
      <c r="J19" s="367" t="s">
        <v>933</v>
      </c>
      <c r="K19" s="443" t="s">
        <v>935</v>
      </c>
      <c r="L19" s="443"/>
      <c r="M19" s="444" t="s">
        <v>936</v>
      </c>
      <c r="N19" s="443"/>
      <c r="O19" s="608" t="s">
        <v>939</v>
      </c>
      <c r="P19" s="609"/>
      <c r="Q19" s="437" t="s">
        <v>3</v>
      </c>
      <c r="R19" s="442" t="s">
        <v>934</v>
      </c>
      <c r="S19" s="437" t="s">
        <v>3</v>
      </c>
      <c r="T19" s="442" t="s">
        <v>934</v>
      </c>
      <c r="U19" s="437" t="s">
        <v>3</v>
      </c>
      <c r="V19" s="442" t="s">
        <v>934</v>
      </c>
      <c r="W19" s="437" t="s">
        <v>3</v>
      </c>
      <c r="X19" s="442" t="s">
        <v>934</v>
      </c>
      <c r="Y19" s="437" t="s">
        <v>3</v>
      </c>
      <c r="Z19" s="442" t="s">
        <v>934</v>
      </c>
      <c r="AA19" s="437" t="s">
        <v>3</v>
      </c>
      <c r="AB19" s="442" t="s">
        <v>934</v>
      </c>
    </row>
    <row r="20" spans="2:28" x14ac:dyDescent="0.25">
      <c r="B20" s="368"/>
      <c r="C20" s="445"/>
      <c r="D20" s="446"/>
      <c r="E20" s="445"/>
      <c r="F20" s="447"/>
      <c r="G20" s="448"/>
      <c r="H20" s="368"/>
      <c r="I20" s="369"/>
      <c r="J20" s="370"/>
      <c r="K20" s="449" t="s">
        <v>3</v>
      </c>
      <c r="L20" s="447" t="s">
        <v>934</v>
      </c>
      <c r="M20" s="368" t="s">
        <v>3</v>
      </c>
      <c r="N20" s="447" t="s">
        <v>934</v>
      </c>
      <c r="O20" s="368" t="s">
        <v>3</v>
      </c>
      <c r="P20" s="447" t="s">
        <v>934</v>
      </c>
      <c r="Q20" s="368"/>
      <c r="R20" s="370"/>
      <c r="S20" s="368"/>
      <c r="T20" s="370"/>
      <c r="U20" s="368"/>
      <c r="V20" s="370"/>
      <c r="W20" s="368"/>
      <c r="X20" s="370"/>
      <c r="Y20" s="368"/>
      <c r="Z20" s="370"/>
      <c r="AA20" s="368"/>
      <c r="AB20" s="370"/>
    </row>
    <row r="21" spans="2:28" x14ac:dyDescent="0.25">
      <c r="B21" s="26">
        <v>1</v>
      </c>
      <c r="C21" s="1" t="s">
        <v>6</v>
      </c>
      <c r="D21" s="2"/>
      <c r="E21" s="2"/>
      <c r="F21" s="372"/>
      <c r="G21" s="450"/>
      <c r="H21" s="371"/>
      <c r="I21" s="372"/>
      <c r="J21" s="27"/>
      <c r="K21" s="451"/>
      <c r="L21" s="3"/>
      <c r="M21" s="2"/>
      <c r="N21" s="3"/>
      <c r="O21" s="371"/>
      <c r="P21" s="3"/>
      <c r="Q21" s="371"/>
      <c r="R21" s="27"/>
      <c r="S21" s="371"/>
      <c r="T21" s="27"/>
      <c r="U21" s="371"/>
      <c r="V21" s="27"/>
      <c r="W21" s="371"/>
      <c r="X21" s="27"/>
      <c r="Y21" s="371"/>
      <c r="Z21" s="27"/>
      <c r="AA21" s="371"/>
      <c r="AB21" s="27"/>
    </row>
    <row r="22" spans="2:28" ht="26.4" x14ac:dyDescent="0.25">
      <c r="B22" s="28" t="s">
        <v>8</v>
      </c>
      <c r="C22" s="5" t="s">
        <v>9</v>
      </c>
      <c r="D22" s="4" t="s">
        <v>10</v>
      </c>
      <c r="E22" s="6">
        <v>0</v>
      </c>
      <c r="F22" s="374">
        <v>513043</v>
      </c>
      <c r="G22" s="452">
        <f>F22*E22</f>
        <v>0</v>
      </c>
      <c r="H22" s="373"/>
      <c r="I22" s="374">
        <v>513043.62078222219</v>
      </c>
      <c r="J22" s="29">
        <f>H22*I22</f>
        <v>0</v>
      </c>
      <c r="K22" s="453"/>
      <c r="L22" s="7">
        <f>K22*F22</f>
        <v>0</v>
      </c>
      <c r="M22" s="453"/>
      <c r="N22" s="7">
        <f>+F22*M22</f>
        <v>0</v>
      </c>
      <c r="O22" s="373">
        <f>+E22+H22+K22-M22</f>
        <v>0</v>
      </c>
      <c r="P22" s="7">
        <f>+O22*I22</f>
        <v>0</v>
      </c>
      <c r="Q22" s="373">
        <v>0</v>
      </c>
      <c r="R22" s="29">
        <f>ROUND(Q22*$F22,0)</f>
        <v>0</v>
      </c>
      <c r="S22" s="373"/>
      <c r="T22" s="29">
        <f>ROUND(S22*$F22,0)</f>
        <v>0</v>
      </c>
      <c r="U22" s="373"/>
      <c r="V22" s="29">
        <f>ROUND(U22*$F22,0)</f>
        <v>0</v>
      </c>
      <c r="W22" s="373"/>
      <c r="X22" s="29">
        <f>ROUND(W22*$F22,0)</f>
        <v>0</v>
      </c>
      <c r="Y22" s="373">
        <f>Q22+S22+U22+W22</f>
        <v>0</v>
      </c>
      <c r="Z22" s="29">
        <f t="shared" ref="Z22" si="0">+R22+T22+V22+X22</f>
        <v>0</v>
      </c>
      <c r="AA22" s="373">
        <f t="shared" ref="AA22:AA85" si="1">O22-Y22</f>
        <v>0</v>
      </c>
      <c r="AB22" s="29">
        <f t="shared" ref="AB22:AB85" si="2">P22-Z22</f>
        <v>0</v>
      </c>
    </row>
    <row r="23" spans="2:28" ht="79.2" x14ac:dyDescent="0.25">
      <c r="B23" s="28" t="s">
        <v>11</v>
      </c>
      <c r="C23" s="5" t="s">
        <v>12</v>
      </c>
      <c r="D23" s="4" t="s">
        <v>13</v>
      </c>
      <c r="E23" s="6">
        <v>0</v>
      </c>
      <c r="F23" s="374">
        <v>14463</v>
      </c>
      <c r="G23" s="452">
        <f t="shared" ref="G23:G86" si="3">F23*E23</f>
        <v>0</v>
      </c>
      <c r="H23" s="373"/>
      <c r="I23" s="374">
        <v>14463</v>
      </c>
      <c r="J23" s="29">
        <f>H23*I23</f>
        <v>0</v>
      </c>
      <c r="K23" s="453"/>
      <c r="L23" s="7">
        <f t="shared" ref="L23:L86" si="4">K23*F23</f>
        <v>0</v>
      </c>
      <c r="M23" s="453"/>
      <c r="N23" s="7">
        <f t="shared" ref="N23:N86" si="5">+F23*M23</f>
        <v>0</v>
      </c>
      <c r="O23" s="373">
        <f t="shared" ref="O23:O86" si="6">+E23+H23+K23-M23</f>
        <v>0</v>
      </c>
      <c r="P23" s="7">
        <f t="shared" ref="P23:P86" si="7">+O23*I23</f>
        <v>0</v>
      </c>
      <c r="Q23" s="373">
        <v>0</v>
      </c>
      <c r="R23" s="29">
        <f t="shared" ref="R23:T86" si="8">ROUND(Q23*$F23,0)</f>
        <v>0</v>
      </c>
      <c r="S23" s="373"/>
      <c r="T23" s="29">
        <f t="shared" si="8"/>
        <v>0</v>
      </c>
      <c r="U23" s="373"/>
      <c r="V23" s="29">
        <f t="shared" ref="V23:X23" si="9">ROUND(U23*$F23,0)</f>
        <v>0</v>
      </c>
      <c r="W23" s="373"/>
      <c r="X23" s="29">
        <f t="shared" si="9"/>
        <v>0</v>
      </c>
      <c r="Y23" s="373">
        <f t="shared" ref="Y23:Y86" si="10">Q23+S23+U23+W23</f>
        <v>0</v>
      </c>
      <c r="Z23" s="29">
        <f t="shared" ref="Z23:Z86" si="11">+R23+T23+V23+X23</f>
        <v>0</v>
      </c>
      <c r="AA23" s="373">
        <f t="shared" si="1"/>
        <v>0</v>
      </c>
      <c r="AB23" s="29">
        <f t="shared" si="2"/>
        <v>0</v>
      </c>
    </row>
    <row r="24" spans="2:28" x14ac:dyDescent="0.25">
      <c r="B24" s="26">
        <v>2</v>
      </c>
      <c r="C24" s="1" t="s">
        <v>14</v>
      </c>
      <c r="D24" s="2"/>
      <c r="E24" s="2"/>
      <c r="F24" s="372"/>
      <c r="G24" s="450">
        <f t="shared" si="3"/>
        <v>0</v>
      </c>
      <c r="H24" s="371"/>
      <c r="I24" s="372" t="s">
        <v>7</v>
      </c>
      <c r="J24" s="27"/>
      <c r="K24" s="451"/>
      <c r="L24" s="3">
        <f t="shared" si="4"/>
        <v>0</v>
      </c>
      <c r="M24" s="451"/>
      <c r="N24" s="3">
        <f t="shared" si="5"/>
        <v>0</v>
      </c>
      <c r="O24" s="371">
        <f t="shared" si="6"/>
        <v>0</v>
      </c>
      <c r="P24" s="3"/>
      <c r="Q24" s="371"/>
      <c r="R24" s="27">
        <f t="shared" si="8"/>
        <v>0</v>
      </c>
      <c r="S24" s="371"/>
      <c r="T24" s="27">
        <f t="shared" si="8"/>
        <v>0</v>
      </c>
      <c r="U24" s="371"/>
      <c r="V24" s="27">
        <f t="shared" ref="V24:X24" si="12">ROUND(U24*$F24,0)</f>
        <v>0</v>
      </c>
      <c r="W24" s="371"/>
      <c r="X24" s="27">
        <f t="shared" si="12"/>
        <v>0</v>
      </c>
      <c r="Y24" s="371">
        <f t="shared" si="10"/>
        <v>0</v>
      </c>
      <c r="Z24" s="27">
        <f t="shared" si="11"/>
        <v>0</v>
      </c>
      <c r="AA24" s="371">
        <f t="shared" si="1"/>
        <v>0</v>
      </c>
      <c r="AB24" s="27">
        <f t="shared" si="2"/>
        <v>0</v>
      </c>
    </row>
    <row r="25" spans="2:28" ht="66" x14ac:dyDescent="0.25">
      <c r="B25" s="28" t="s">
        <v>15</v>
      </c>
      <c r="C25" s="5" t="s">
        <v>16</v>
      </c>
      <c r="D25" s="4" t="s">
        <v>17</v>
      </c>
      <c r="E25" s="6">
        <v>0</v>
      </c>
      <c r="F25" s="374">
        <v>79116</v>
      </c>
      <c r="G25" s="452">
        <f t="shared" si="3"/>
        <v>0</v>
      </c>
      <c r="H25" s="373"/>
      <c r="I25" s="374">
        <v>79116.78978013889</v>
      </c>
      <c r="J25" s="29">
        <f t="shared" ref="J25:J59" si="13">H25*I25</f>
        <v>0</v>
      </c>
      <c r="K25" s="373"/>
      <c r="L25" s="7">
        <f t="shared" si="4"/>
        <v>0</v>
      </c>
      <c r="M25" s="453"/>
      <c r="N25" s="7">
        <f t="shared" si="5"/>
        <v>0</v>
      </c>
      <c r="O25" s="373">
        <f t="shared" si="6"/>
        <v>0</v>
      </c>
      <c r="P25" s="7">
        <f t="shared" si="7"/>
        <v>0</v>
      </c>
      <c r="Q25" s="373">
        <v>0</v>
      </c>
      <c r="R25" s="29">
        <f t="shared" si="8"/>
        <v>0</v>
      </c>
      <c r="S25" s="373"/>
      <c r="T25" s="29">
        <f t="shared" si="8"/>
        <v>0</v>
      </c>
      <c r="U25" s="373"/>
      <c r="V25" s="29">
        <f t="shared" ref="V25:X25" si="14">ROUND(U25*$F25,0)</f>
        <v>0</v>
      </c>
      <c r="W25" s="373"/>
      <c r="X25" s="29">
        <f t="shared" si="14"/>
        <v>0</v>
      </c>
      <c r="Y25" s="373">
        <f t="shared" si="10"/>
        <v>0</v>
      </c>
      <c r="Z25" s="29">
        <f t="shared" si="11"/>
        <v>0</v>
      </c>
      <c r="AA25" s="373">
        <f t="shared" si="1"/>
        <v>0</v>
      </c>
      <c r="AB25" s="29">
        <f t="shared" si="2"/>
        <v>0</v>
      </c>
    </row>
    <row r="26" spans="2:28" ht="38.4" customHeight="1" x14ac:dyDescent="0.25">
      <c r="B26" s="28" t="s">
        <v>18</v>
      </c>
      <c r="C26" s="5" t="s">
        <v>19</v>
      </c>
      <c r="D26" s="4" t="s">
        <v>20</v>
      </c>
      <c r="E26" s="6">
        <v>0</v>
      </c>
      <c r="F26" s="374">
        <v>78787</v>
      </c>
      <c r="G26" s="452">
        <f t="shared" si="3"/>
        <v>0</v>
      </c>
      <c r="H26" s="373"/>
      <c r="I26" s="374">
        <v>78787.134187562508</v>
      </c>
      <c r="J26" s="29">
        <f t="shared" si="13"/>
        <v>0</v>
      </c>
      <c r="K26" s="453"/>
      <c r="L26" s="7">
        <f t="shared" si="4"/>
        <v>0</v>
      </c>
      <c r="M26" s="453"/>
      <c r="N26" s="7">
        <f t="shared" si="5"/>
        <v>0</v>
      </c>
      <c r="O26" s="373">
        <f t="shared" si="6"/>
        <v>0</v>
      </c>
      <c r="P26" s="7">
        <f t="shared" si="7"/>
        <v>0</v>
      </c>
      <c r="Q26" s="373">
        <v>0</v>
      </c>
      <c r="R26" s="29">
        <f t="shared" si="8"/>
        <v>0</v>
      </c>
      <c r="S26" s="373"/>
      <c r="T26" s="29">
        <f t="shared" si="8"/>
        <v>0</v>
      </c>
      <c r="U26" s="373"/>
      <c r="V26" s="29">
        <f t="shared" ref="V26:X26" si="15">ROUND(U26*$F26,0)</f>
        <v>0</v>
      </c>
      <c r="W26" s="373"/>
      <c r="X26" s="29">
        <f t="shared" si="15"/>
        <v>0</v>
      </c>
      <c r="Y26" s="373">
        <f t="shared" si="10"/>
        <v>0</v>
      </c>
      <c r="Z26" s="29">
        <f t="shared" si="11"/>
        <v>0</v>
      </c>
      <c r="AA26" s="373">
        <f t="shared" si="1"/>
        <v>0</v>
      </c>
      <c r="AB26" s="29">
        <f t="shared" si="2"/>
        <v>0</v>
      </c>
    </row>
    <row r="27" spans="2:28" ht="39.6" x14ac:dyDescent="0.25">
      <c r="B27" s="28" t="s">
        <v>21</v>
      </c>
      <c r="C27" s="5" t="s">
        <v>22</v>
      </c>
      <c r="D27" s="4" t="s">
        <v>17</v>
      </c>
      <c r="E27" s="6">
        <v>115.79314705946605</v>
      </c>
      <c r="F27" s="374">
        <v>5883</v>
      </c>
      <c r="G27" s="452">
        <f t="shared" si="3"/>
        <v>681211.08415083878</v>
      </c>
      <c r="H27" s="373"/>
      <c r="I27" s="374">
        <v>5883.7629400200003</v>
      </c>
      <c r="J27" s="29">
        <f t="shared" si="13"/>
        <v>0</v>
      </c>
      <c r="K27" s="453"/>
      <c r="L27" s="7">
        <f t="shared" si="4"/>
        <v>0</v>
      </c>
      <c r="M27" s="453">
        <v>49.913147059465942</v>
      </c>
      <c r="N27" s="7">
        <f t="shared" si="5"/>
        <v>293639.04415083816</v>
      </c>
      <c r="O27" s="373">
        <f t="shared" si="6"/>
        <v>65.880000000000109</v>
      </c>
      <c r="P27" s="545">
        <f>+O27*I27</f>
        <v>387622.30248851824</v>
      </c>
      <c r="Q27" s="373">
        <v>65.880000000000109</v>
      </c>
      <c r="R27" s="29">
        <f t="shared" si="8"/>
        <v>387572</v>
      </c>
      <c r="S27" s="373"/>
      <c r="T27" s="29">
        <f t="shared" si="8"/>
        <v>0</v>
      </c>
      <c r="U27" s="373"/>
      <c r="V27" s="29">
        <f t="shared" ref="V27:X27" si="16">ROUND(U27*$F27,0)</f>
        <v>0</v>
      </c>
      <c r="W27" s="373"/>
      <c r="X27" s="29">
        <f t="shared" si="16"/>
        <v>0</v>
      </c>
      <c r="Y27" s="373">
        <f t="shared" si="10"/>
        <v>65.880000000000109</v>
      </c>
      <c r="Z27" s="29">
        <f t="shared" si="11"/>
        <v>387572</v>
      </c>
      <c r="AA27" s="373">
        <f t="shared" si="1"/>
        <v>0</v>
      </c>
      <c r="AB27" s="29">
        <f t="shared" si="2"/>
        <v>50.302488518238533</v>
      </c>
    </row>
    <row r="28" spans="2:28" ht="79.2" x14ac:dyDescent="0.25">
      <c r="B28" s="28" t="s">
        <v>23</v>
      </c>
      <c r="C28" s="5" t="s">
        <v>24</v>
      </c>
      <c r="D28" s="4" t="s">
        <v>13</v>
      </c>
      <c r="E28" s="6">
        <v>0</v>
      </c>
      <c r="F28" s="374">
        <v>89165</v>
      </c>
      <c r="G28" s="452">
        <f t="shared" si="3"/>
        <v>0</v>
      </c>
      <c r="H28" s="373"/>
      <c r="I28" s="374">
        <v>89165.061235254339</v>
      </c>
      <c r="J28" s="29">
        <f t="shared" si="13"/>
        <v>0</v>
      </c>
      <c r="K28" s="453"/>
      <c r="L28" s="7">
        <f t="shared" si="4"/>
        <v>0</v>
      </c>
      <c r="M28" s="453"/>
      <c r="N28" s="7">
        <f t="shared" si="5"/>
        <v>0</v>
      </c>
      <c r="O28" s="373">
        <f t="shared" si="6"/>
        <v>0</v>
      </c>
      <c r="P28" s="7">
        <f t="shared" si="7"/>
        <v>0</v>
      </c>
      <c r="Q28" s="373">
        <v>0</v>
      </c>
      <c r="R28" s="29">
        <f t="shared" si="8"/>
        <v>0</v>
      </c>
      <c r="S28" s="373"/>
      <c r="T28" s="29">
        <f t="shared" si="8"/>
        <v>0</v>
      </c>
      <c r="U28" s="373"/>
      <c r="V28" s="29">
        <f t="shared" ref="V28:X28" si="17">ROUND(U28*$F28,0)</f>
        <v>0</v>
      </c>
      <c r="W28" s="373"/>
      <c r="X28" s="29">
        <f t="shared" si="17"/>
        <v>0</v>
      </c>
      <c r="Y28" s="373">
        <f t="shared" si="10"/>
        <v>0</v>
      </c>
      <c r="Z28" s="29">
        <f t="shared" si="11"/>
        <v>0</v>
      </c>
      <c r="AA28" s="373">
        <f t="shared" si="1"/>
        <v>0</v>
      </c>
      <c r="AB28" s="29">
        <f t="shared" si="2"/>
        <v>0</v>
      </c>
    </row>
    <row r="29" spans="2:28" ht="92.4" x14ac:dyDescent="0.25">
      <c r="B29" s="28" t="s">
        <v>25</v>
      </c>
      <c r="C29" s="5" t="s">
        <v>26</v>
      </c>
      <c r="D29" s="4" t="s">
        <v>17</v>
      </c>
      <c r="E29" s="6">
        <v>0</v>
      </c>
      <c r="F29" s="374">
        <v>8365</v>
      </c>
      <c r="G29" s="452">
        <f t="shared" si="3"/>
        <v>0</v>
      </c>
      <c r="H29" s="373"/>
      <c r="I29" s="374">
        <v>8365</v>
      </c>
      <c r="J29" s="29">
        <f t="shared" si="13"/>
        <v>0</v>
      </c>
      <c r="K29" s="453"/>
      <c r="L29" s="7">
        <f t="shared" si="4"/>
        <v>0</v>
      </c>
      <c r="M29" s="453"/>
      <c r="N29" s="7">
        <f t="shared" si="5"/>
        <v>0</v>
      </c>
      <c r="O29" s="373">
        <f t="shared" si="6"/>
        <v>0</v>
      </c>
      <c r="P29" s="7">
        <f t="shared" si="7"/>
        <v>0</v>
      </c>
      <c r="Q29" s="373">
        <v>0</v>
      </c>
      <c r="R29" s="29">
        <f t="shared" si="8"/>
        <v>0</v>
      </c>
      <c r="S29" s="373"/>
      <c r="T29" s="29">
        <f t="shared" si="8"/>
        <v>0</v>
      </c>
      <c r="U29" s="373"/>
      <c r="V29" s="29">
        <f t="shared" ref="V29:X29" si="18">ROUND(U29*$F29,0)</f>
        <v>0</v>
      </c>
      <c r="W29" s="373"/>
      <c r="X29" s="29">
        <f t="shared" si="18"/>
        <v>0</v>
      </c>
      <c r="Y29" s="373">
        <f t="shared" si="10"/>
        <v>0</v>
      </c>
      <c r="Z29" s="29">
        <f t="shared" si="11"/>
        <v>0</v>
      </c>
      <c r="AA29" s="373">
        <f t="shared" si="1"/>
        <v>0</v>
      </c>
      <c r="AB29" s="29">
        <f t="shared" si="2"/>
        <v>0</v>
      </c>
    </row>
    <row r="30" spans="2:28" ht="75" customHeight="1" x14ac:dyDescent="0.25">
      <c r="B30" s="28" t="s">
        <v>27</v>
      </c>
      <c r="C30" s="125" t="s">
        <v>28</v>
      </c>
      <c r="D30" s="4" t="s">
        <v>17</v>
      </c>
      <c r="E30" s="6">
        <v>0</v>
      </c>
      <c r="F30" s="374">
        <v>3834</v>
      </c>
      <c r="G30" s="452">
        <f t="shared" si="3"/>
        <v>0</v>
      </c>
      <c r="H30" s="373"/>
      <c r="I30" s="374">
        <v>3834</v>
      </c>
      <c r="J30" s="29">
        <f t="shared" si="13"/>
        <v>0</v>
      </c>
      <c r="K30" s="453"/>
      <c r="L30" s="7">
        <f t="shared" si="4"/>
        <v>0</v>
      </c>
      <c r="M30" s="453"/>
      <c r="N30" s="7">
        <f t="shared" si="5"/>
        <v>0</v>
      </c>
      <c r="O30" s="373">
        <f t="shared" si="6"/>
        <v>0</v>
      </c>
      <c r="P30" s="7">
        <f t="shared" si="7"/>
        <v>0</v>
      </c>
      <c r="Q30" s="373">
        <v>0</v>
      </c>
      <c r="R30" s="29">
        <f t="shared" si="8"/>
        <v>0</v>
      </c>
      <c r="S30" s="373"/>
      <c r="T30" s="29">
        <f t="shared" si="8"/>
        <v>0</v>
      </c>
      <c r="U30" s="373"/>
      <c r="V30" s="29">
        <f t="shared" ref="V30:X30" si="19">ROUND(U30*$F30,0)</f>
        <v>0</v>
      </c>
      <c r="W30" s="373"/>
      <c r="X30" s="29">
        <f t="shared" si="19"/>
        <v>0</v>
      </c>
      <c r="Y30" s="373">
        <f t="shared" si="10"/>
        <v>0</v>
      </c>
      <c r="Z30" s="29">
        <f t="shared" si="11"/>
        <v>0</v>
      </c>
      <c r="AA30" s="373">
        <f t="shared" si="1"/>
        <v>0</v>
      </c>
      <c r="AB30" s="29">
        <f t="shared" si="2"/>
        <v>0</v>
      </c>
    </row>
    <row r="31" spans="2:28" ht="26.4" x14ac:dyDescent="0.25">
      <c r="B31" s="28" t="s">
        <v>29</v>
      </c>
      <c r="C31" s="5" t="s">
        <v>30</v>
      </c>
      <c r="D31" s="4" t="s">
        <v>17</v>
      </c>
      <c r="E31" s="6">
        <v>0</v>
      </c>
      <c r="F31" s="374">
        <v>7367</v>
      </c>
      <c r="G31" s="452">
        <f t="shared" si="3"/>
        <v>0</v>
      </c>
      <c r="H31" s="373"/>
      <c r="I31" s="374">
        <v>7367</v>
      </c>
      <c r="J31" s="29">
        <f t="shared" si="13"/>
        <v>0</v>
      </c>
      <c r="K31" s="453"/>
      <c r="L31" s="7">
        <f t="shared" si="4"/>
        <v>0</v>
      </c>
      <c r="M31" s="453"/>
      <c r="N31" s="7">
        <f t="shared" si="5"/>
        <v>0</v>
      </c>
      <c r="O31" s="373">
        <f t="shared" si="6"/>
        <v>0</v>
      </c>
      <c r="P31" s="7">
        <f t="shared" si="7"/>
        <v>0</v>
      </c>
      <c r="Q31" s="373">
        <v>0</v>
      </c>
      <c r="R31" s="29">
        <f t="shared" si="8"/>
        <v>0</v>
      </c>
      <c r="S31" s="373"/>
      <c r="T31" s="29">
        <f t="shared" si="8"/>
        <v>0</v>
      </c>
      <c r="U31" s="373"/>
      <c r="V31" s="29">
        <f t="shared" ref="V31:X31" si="20">ROUND(U31*$F31,0)</f>
        <v>0</v>
      </c>
      <c r="W31" s="373"/>
      <c r="X31" s="29">
        <f t="shared" si="20"/>
        <v>0</v>
      </c>
      <c r="Y31" s="373">
        <f t="shared" si="10"/>
        <v>0</v>
      </c>
      <c r="Z31" s="29">
        <f t="shared" si="11"/>
        <v>0</v>
      </c>
      <c r="AA31" s="373">
        <f t="shared" si="1"/>
        <v>0</v>
      </c>
      <c r="AB31" s="29">
        <f t="shared" si="2"/>
        <v>0</v>
      </c>
    </row>
    <row r="32" spans="2:28" ht="26.4" x14ac:dyDescent="0.25">
      <c r="B32" s="28" t="s">
        <v>31</v>
      </c>
      <c r="C32" s="5" t="s">
        <v>32</v>
      </c>
      <c r="D32" s="4" t="s">
        <v>17</v>
      </c>
      <c r="E32" s="6">
        <v>0</v>
      </c>
      <c r="F32" s="374">
        <v>14853</v>
      </c>
      <c r="G32" s="452">
        <f t="shared" si="3"/>
        <v>0</v>
      </c>
      <c r="H32" s="373"/>
      <c r="I32" s="374">
        <v>14853</v>
      </c>
      <c r="J32" s="29">
        <f t="shared" si="13"/>
        <v>0</v>
      </c>
      <c r="K32" s="453"/>
      <c r="L32" s="7">
        <f t="shared" si="4"/>
        <v>0</v>
      </c>
      <c r="M32" s="453"/>
      <c r="N32" s="7">
        <f t="shared" si="5"/>
        <v>0</v>
      </c>
      <c r="O32" s="373">
        <f t="shared" si="6"/>
        <v>0</v>
      </c>
      <c r="P32" s="7">
        <f t="shared" si="7"/>
        <v>0</v>
      </c>
      <c r="Q32" s="373">
        <v>0</v>
      </c>
      <c r="R32" s="29">
        <f t="shared" si="8"/>
        <v>0</v>
      </c>
      <c r="S32" s="373"/>
      <c r="T32" s="29">
        <f t="shared" si="8"/>
        <v>0</v>
      </c>
      <c r="U32" s="373"/>
      <c r="V32" s="29">
        <f t="shared" ref="V32:X32" si="21">ROUND(U32*$F32,0)</f>
        <v>0</v>
      </c>
      <c r="W32" s="373"/>
      <c r="X32" s="29">
        <f t="shared" si="21"/>
        <v>0</v>
      </c>
      <c r="Y32" s="373">
        <f t="shared" si="10"/>
        <v>0</v>
      </c>
      <c r="Z32" s="29">
        <f t="shared" si="11"/>
        <v>0</v>
      </c>
      <c r="AA32" s="373">
        <f t="shared" si="1"/>
        <v>0</v>
      </c>
      <c r="AB32" s="29">
        <f t="shared" si="2"/>
        <v>0</v>
      </c>
    </row>
    <row r="33" spans="2:28" ht="26.4" x14ac:dyDescent="0.25">
      <c r="B33" s="28" t="s">
        <v>33</v>
      </c>
      <c r="C33" s="5" t="s">
        <v>34</v>
      </c>
      <c r="D33" s="4" t="s">
        <v>35</v>
      </c>
      <c r="E33" s="6">
        <v>0</v>
      </c>
      <c r="F33" s="374">
        <v>4798</v>
      </c>
      <c r="G33" s="452">
        <f t="shared" si="3"/>
        <v>0</v>
      </c>
      <c r="H33" s="373"/>
      <c r="I33" s="374">
        <v>4798.6026775444443</v>
      </c>
      <c r="J33" s="29">
        <f t="shared" si="13"/>
        <v>0</v>
      </c>
      <c r="K33" s="453"/>
      <c r="L33" s="7">
        <f t="shared" si="4"/>
        <v>0</v>
      </c>
      <c r="M33" s="453"/>
      <c r="N33" s="7">
        <f t="shared" si="5"/>
        <v>0</v>
      </c>
      <c r="O33" s="373">
        <f t="shared" si="6"/>
        <v>0</v>
      </c>
      <c r="P33" s="7">
        <f t="shared" si="7"/>
        <v>0</v>
      </c>
      <c r="Q33" s="373">
        <v>0</v>
      </c>
      <c r="R33" s="29">
        <f t="shared" si="8"/>
        <v>0</v>
      </c>
      <c r="S33" s="373"/>
      <c r="T33" s="29">
        <f t="shared" si="8"/>
        <v>0</v>
      </c>
      <c r="U33" s="373"/>
      <c r="V33" s="29">
        <f t="shared" ref="V33:X33" si="22">ROUND(U33*$F33,0)</f>
        <v>0</v>
      </c>
      <c r="W33" s="373"/>
      <c r="X33" s="29">
        <f t="shared" si="22"/>
        <v>0</v>
      </c>
      <c r="Y33" s="373">
        <f t="shared" si="10"/>
        <v>0</v>
      </c>
      <c r="Z33" s="29">
        <f t="shared" si="11"/>
        <v>0</v>
      </c>
      <c r="AA33" s="373">
        <f t="shared" si="1"/>
        <v>0</v>
      </c>
      <c r="AB33" s="29">
        <f t="shared" si="2"/>
        <v>0</v>
      </c>
    </row>
    <row r="34" spans="2:28" ht="26.4" x14ac:dyDescent="0.25">
      <c r="B34" s="28" t="s">
        <v>36</v>
      </c>
      <c r="C34" s="5" t="s">
        <v>37</v>
      </c>
      <c r="D34" s="4" t="s">
        <v>35</v>
      </c>
      <c r="E34" s="6">
        <v>0</v>
      </c>
      <c r="F34" s="374">
        <v>5625</v>
      </c>
      <c r="G34" s="452">
        <f t="shared" si="3"/>
        <v>0</v>
      </c>
      <c r="H34" s="373"/>
      <c r="I34" s="374">
        <v>5625</v>
      </c>
      <c r="J34" s="29">
        <f t="shared" si="13"/>
        <v>0</v>
      </c>
      <c r="K34" s="453"/>
      <c r="L34" s="7">
        <f t="shared" si="4"/>
        <v>0</v>
      </c>
      <c r="M34" s="453"/>
      <c r="N34" s="7">
        <f t="shared" si="5"/>
        <v>0</v>
      </c>
      <c r="O34" s="373">
        <f t="shared" si="6"/>
        <v>0</v>
      </c>
      <c r="P34" s="7">
        <f t="shared" si="7"/>
        <v>0</v>
      </c>
      <c r="Q34" s="373">
        <v>0</v>
      </c>
      <c r="R34" s="29">
        <f t="shared" si="8"/>
        <v>0</v>
      </c>
      <c r="S34" s="373"/>
      <c r="T34" s="29">
        <f t="shared" si="8"/>
        <v>0</v>
      </c>
      <c r="U34" s="373"/>
      <c r="V34" s="29">
        <f t="shared" ref="V34:X34" si="23">ROUND(U34*$F34,0)</f>
        <v>0</v>
      </c>
      <c r="W34" s="373"/>
      <c r="X34" s="29">
        <f t="shared" si="23"/>
        <v>0</v>
      </c>
      <c r="Y34" s="373">
        <f t="shared" si="10"/>
        <v>0</v>
      </c>
      <c r="Z34" s="29">
        <f t="shared" si="11"/>
        <v>0</v>
      </c>
      <c r="AA34" s="373">
        <f t="shared" si="1"/>
        <v>0</v>
      </c>
      <c r="AB34" s="29">
        <f t="shared" si="2"/>
        <v>0</v>
      </c>
    </row>
    <row r="35" spans="2:28" ht="66" x14ac:dyDescent="0.25">
      <c r="B35" s="28" t="s">
        <v>38</v>
      </c>
      <c r="C35" s="5" t="s">
        <v>39</v>
      </c>
      <c r="D35" s="4" t="s">
        <v>35</v>
      </c>
      <c r="E35" s="6">
        <v>0</v>
      </c>
      <c r="F35" s="374">
        <v>14351</v>
      </c>
      <c r="G35" s="452">
        <f t="shared" si="3"/>
        <v>0</v>
      </c>
      <c r="H35" s="373"/>
      <c r="I35" s="374">
        <v>14351</v>
      </c>
      <c r="J35" s="29">
        <f t="shared" si="13"/>
        <v>0</v>
      </c>
      <c r="K35" s="453"/>
      <c r="L35" s="7">
        <f t="shared" si="4"/>
        <v>0</v>
      </c>
      <c r="M35" s="453"/>
      <c r="N35" s="7">
        <f t="shared" si="5"/>
        <v>0</v>
      </c>
      <c r="O35" s="373">
        <f t="shared" si="6"/>
        <v>0</v>
      </c>
      <c r="P35" s="7">
        <f t="shared" si="7"/>
        <v>0</v>
      </c>
      <c r="Q35" s="373">
        <v>0</v>
      </c>
      <c r="R35" s="29">
        <f t="shared" si="8"/>
        <v>0</v>
      </c>
      <c r="S35" s="373"/>
      <c r="T35" s="29">
        <f t="shared" si="8"/>
        <v>0</v>
      </c>
      <c r="U35" s="373"/>
      <c r="V35" s="29">
        <f t="shared" ref="V35:X35" si="24">ROUND(U35*$F35,0)</f>
        <v>0</v>
      </c>
      <c r="W35" s="373"/>
      <c r="X35" s="29">
        <f t="shared" si="24"/>
        <v>0</v>
      </c>
      <c r="Y35" s="373">
        <f t="shared" si="10"/>
        <v>0</v>
      </c>
      <c r="Z35" s="29">
        <f t="shared" si="11"/>
        <v>0</v>
      </c>
      <c r="AA35" s="373">
        <f t="shared" si="1"/>
        <v>0</v>
      </c>
      <c r="AB35" s="29">
        <f t="shared" si="2"/>
        <v>0</v>
      </c>
    </row>
    <row r="36" spans="2:28" ht="52.8" x14ac:dyDescent="0.25">
      <c r="B36" s="28" t="s">
        <v>40</v>
      </c>
      <c r="C36" s="5" t="s">
        <v>41</v>
      </c>
      <c r="D36" s="4" t="s">
        <v>13</v>
      </c>
      <c r="E36" s="6">
        <v>0</v>
      </c>
      <c r="F36" s="374">
        <v>5279</v>
      </c>
      <c r="G36" s="452">
        <f t="shared" si="3"/>
        <v>0</v>
      </c>
      <c r="H36" s="373"/>
      <c r="I36" s="374">
        <v>5279</v>
      </c>
      <c r="J36" s="29">
        <f t="shared" si="13"/>
        <v>0</v>
      </c>
      <c r="K36" s="453"/>
      <c r="L36" s="7">
        <f t="shared" si="4"/>
        <v>0</v>
      </c>
      <c r="M36" s="453"/>
      <c r="N36" s="7">
        <f t="shared" si="5"/>
        <v>0</v>
      </c>
      <c r="O36" s="373">
        <f t="shared" si="6"/>
        <v>0</v>
      </c>
      <c r="P36" s="7">
        <f t="shared" si="7"/>
        <v>0</v>
      </c>
      <c r="Q36" s="373">
        <v>0</v>
      </c>
      <c r="R36" s="29">
        <f t="shared" si="8"/>
        <v>0</v>
      </c>
      <c r="S36" s="373"/>
      <c r="T36" s="29">
        <f t="shared" si="8"/>
        <v>0</v>
      </c>
      <c r="U36" s="373"/>
      <c r="V36" s="29">
        <f t="shared" ref="V36:X36" si="25">ROUND(U36*$F36,0)</f>
        <v>0</v>
      </c>
      <c r="W36" s="373"/>
      <c r="X36" s="29">
        <f t="shared" si="25"/>
        <v>0</v>
      </c>
      <c r="Y36" s="373">
        <f t="shared" si="10"/>
        <v>0</v>
      </c>
      <c r="Z36" s="29">
        <f t="shared" si="11"/>
        <v>0</v>
      </c>
      <c r="AA36" s="373">
        <f t="shared" si="1"/>
        <v>0</v>
      </c>
      <c r="AB36" s="29">
        <f t="shared" si="2"/>
        <v>0</v>
      </c>
    </row>
    <row r="37" spans="2:28" ht="66" x14ac:dyDescent="0.25">
      <c r="B37" s="28" t="s">
        <v>42</v>
      </c>
      <c r="C37" s="5" t="s">
        <v>43</v>
      </c>
      <c r="D37" s="4" t="s">
        <v>35</v>
      </c>
      <c r="E37" s="6">
        <v>0</v>
      </c>
      <c r="F37" s="374">
        <v>14351</v>
      </c>
      <c r="G37" s="452">
        <f t="shared" si="3"/>
        <v>0</v>
      </c>
      <c r="H37" s="373"/>
      <c r="I37" s="374">
        <v>14351</v>
      </c>
      <c r="J37" s="29">
        <f t="shared" si="13"/>
        <v>0</v>
      </c>
      <c r="K37" s="453"/>
      <c r="L37" s="7">
        <f t="shared" si="4"/>
        <v>0</v>
      </c>
      <c r="M37" s="453"/>
      <c r="N37" s="7">
        <f t="shared" si="5"/>
        <v>0</v>
      </c>
      <c r="O37" s="373">
        <f t="shared" si="6"/>
        <v>0</v>
      </c>
      <c r="P37" s="7">
        <f t="shared" si="7"/>
        <v>0</v>
      </c>
      <c r="Q37" s="373">
        <v>0</v>
      </c>
      <c r="R37" s="29">
        <f t="shared" si="8"/>
        <v>0</v>
      </c>
      <c r="S37" s="373"/>
      <c r="T37" s="29">
        <f t="shared" si="8"/>
        <v>0</v>
      </c>
      <c r="U37" s="373"/>
      <c r="V37" s="29">
        <f t="shared" ref="V37:X37" si="26">ROUND(U37*$F37,0)</f>
        <v>0</v>
      </c>
      <c r="W37" s="373"/>
      <c r="X37" s="29">
        <f t="shared" si="26"/>
        <v>0</v>
      </c>
      <c r="Y37" s="373">
        <f t="shared" si="10"/>
        <v>0</v>
      </c>
      <c r="Z37" s="29">
        <f t="shared" si="11"/>
        <v>0</v>
      </c>
      <c r="AA37" s="373">
        <f t="shared" si="1"/>
        <v>0</v>
      </c>
      <c r="AB37" s="29">
        <f t="shared" si="2"/>
        <v>0</v>
      </c>
    </row>
    <row r="38" spans="2:28" ht="66" x14ac:dyDescent="0.25">
      <c r="B38" s="28" t="s">
        <v>44</v>
      </c>
      <c r="C38" s="5" t="s">
        <v>45</v>
      </c>
      <c r="D38" s="4" t="s">
        <v>35</v>
      </c>
      <c r="E38" s="6">
        <v>0</v>
      </c>
      <c r="F38" s="374">
        <v>14351</v>
      </c>
      <c r="G38" s="452">
        <f t="shared" si="3"/>
        <v>0</v>
      </c>
      <c r="H38" s="373"/>
      <c r="I38" s="374">
        <v>14351</v>
      </c>
      <c r="J38" s="29">
        <f t="shared" si="13"/>
        <v>0</v>
      </c>
      <c r="K38" s="453"/>
      <c r="L38" s="7">
        <f t="shared" si="4"/>
        <v>0</v>
      </c>
      <c r="M38" s="453"/>
      <c r="N38" s="7">
        <f t="shared" si="5"/>
        <v>0</v>
      </c>
      <c r="O38" s="373">
        <f t="shared" si="6"/>
        <v>0</v>
      </c>
      <c r="P38" s="7">
        <f t="shared" si="7"/>
        <v>0</v>
      </c>
      <c r="Q38" s="373">
        <v>0</v>
      </c>
      <c r="R38" s="29">
        <f t="shared" si="8"/>
        <v>0</v>
      </c>
      <c r="S38" s="373"/>
      <c r="T38" s="29">
        <f t="shared" si="8"/>
        <v>0</v>
      </c>
      <c r="U38" s="373"/>
      <c r="V38" s="29">
        <f t="shared" ref="V38:X38" si="27">ROUND(U38*$F38,0)</f>
        <v>0</v>
      </c>
      <c r="W38" s="373"/>
      <c r="X38" s="29">
        <f t="shared" si="27"/>
        <v>0</v>
      </c>
      <c r="Y38" s="373">
        <f t="shared" si="10"/>
        <v>0</v>
      </c>
      <c r="Z38" s="29">
        <f t="shared" si="11"/>
        <v>0</v>
      </c>
      <c r="AA38" s="373">
        <f t="shared" si="1"/>
        <v>0</v>
      </c>
      <c r="AB38" s="29">
        <f t="shared" si="2"/>
        <v>0</v>
      </c>
    </row>
    <row r="39" spans="2:28" ht="66" x14ac:dyDescent="0.25">
      <c r="B39" s="28" t="s">
        <v>46</v>
      </c>
      <c r="C39" s="5" t="s">
        <v>47</v>
      </c>
      <c r="D39" s="4" t="s">
        <v>17</v>
      </c>
      <c r="E39" s="6">
        <v>0</v>
      </c>
      <c r="F39" s="374">
        <v>0</v>
      </c>
      <c r="G39" s="452">
        <f t="shared" si="3"/>
        <v>0</v>
      </c>
      <c r="H39" s="373"/>
      <c r="I39" s="374">
        <v>0</v>
      </c>
      <c r="J39" s="29">
        <f t="shared" si="13"/>
        <v>0</v>
      </c>
      <c r="K39" s="453"/>
      <c r="L39" s="7">
        <f t="shared" si="4"/>
        <v>0</v>
      </c>
      <c r="M39" s="453"/>
      <c r="N39" s="7">
        <f t="shared" si="5"/>
        <v>0</v>
      </c>
      <c r="O39" s="373">
        <f t="shared" si="6"/>
        <v>0</v>
      </c>
      <c r="P39" s="7">
        <f t="shared" si="7"/>
        <v>0</v>
      </c>
      <c r="Q39" s="373">
        <v>0</v>
      </c>
      <c r="R39" s="29">
        <f t="shared" si="8"/>
        <v>0</v>
      </c>
      <c r="S39" s="373"/>
      <c r="T39" s="29">
        <f t="shared" si="8"/>
        <v>0</v>
      </c>
      <c r="U39" s="373"/>
      <c r="V39" s="29">
        <f t="shared" ref="V39:X39" si="28">ROUND(U39*$F39,0)</f>
        <v>0</v>
      </c>
      <c r="W39" s="373"/>
      <c r="X39" s="29">
        <f t="shared" si="28"/>
        <v>0</v>
      </c>
      <c r="Y39" s="373">
        <f t="shared" si="10"/>
        <v>0</v>
      </c>
      <c r="Z39" s="29">
        <f t="shared" si="11"/>
        <v>0</v>
      </c>
      <c r="AA39" s="373">
        <f t="shared" si="1"/>
        <v>0</v>
      </c>
      <c r="AB39" s="29">
        <f t="shared" si="2"/>
        <v>0</v>
      </c>
    </row>
    <row r="40" spans="2:28" ht="79.2" x14ac:dyDescent="0.25">
      <c r="B40" s="28" t="s">
        <v>48</v>
      </c>
      <c r="C40" s="5" t="s">
        <v>49</v>
      </c>
      <c r="D40" s="4" t="s">
        <v>17</v>
      </c>
      <c r="E40" s="6">
        <v>0</v>
      </c>
      <c r="F40" s="374">
        <v>3847</v>
      </c>
      <c r="G40" s="452">
        <f t="shared" si="3"/>
        <v>0</v>
      </c>
      <c r="H40" s="373"/>
      <c r="I40" s="374">
        <v>3847</v>
      </c>
      <c r="J40" s="29">
        <f t="shared" si="13"/>
        <v>0</v>
      </c>
      <c r="K40" s="453"/>
      <c r="L40" s="7">
        <f t="shared" si="4"/>
        <v>0</v>
      </c>
      <c r="M40" s="453"/>
      <c r="N40" s="7">
        <f t="shared" si="5"/>
        <v>0</v>
      </c>
      <c r="O40" s="373">
        <f t="shared" si="6"/>
        <v>0</v>
      </c>
      <c r="P40" s="7">
        <f t="shared" si="7"/>
        <v>0</v>
      </c>
      <c r="Q40" s="373">
        <v>0</v>
      </c>
      <c r="R40" s="29">
        <f t="shared" si="8"/>
        <v>0</v>
      </c>
      <c r="S40" s="373"/>
      <c r="T40" s="29">
        <f t="shared" si="8"/>
        <v>0</v>
      </c>
      <c r="U40" s="373"/>
      <c r="V40" s="29">
        <f t="shared" ref="V40:X40" si="29">ROUND(U40*$F40,0)</f>
        <v>0</v>
      </c>
      <c r="W40" s="373"/>
      <c r="X40" s="29">
        <f t="shared" si="29"/>
        <v>0</v>
      </c>
      <c r="Y40" s="373">
        <f t="shared" si="10"/>
        <v>0</v>
      </c>
      <c r="Z40" s="29">
        <f t="shared" si="11"/>
        <v>0</v>
      </c>
      <c r="AA40" s="373">
        <f t="shared" si="1"/>
        <v>0</v>
      </c>
      <c r="AB40" s="29">
        <f t="shared" si="2"/>
        <v>0</v>
      </c>
    </row>
    <row r="41" spans="2:28" ht="52.8" x14ac:dyDescent="0.25">
      <c r="B41" s="28" t="s">
        <v>50</v>
      </c>
      <c r="C41" s="5" t="s">
        <v>51</v>
      </c>
      <c r="D41" s="4" t="s">
        <v>35</v>
      </c>
      <c r="E41" s="6">
        <v>0</v>
      </c>
      <c r="F41" s="374">
        <v>27105</v>
      </c>
      <c r="G41" s="452">
        <f t="shared" si="3"/>
        <v>0</v>
      </c>
      <c r="H41" s="373"/>
      <c r="I41" s="374">
        <v>27105.882921111999</v>
      </c>
      <c r="J41" s="29">
        <f t="shared" si="13"/>
        <v>0</v>
      </c>
      <c r="K41" s="453"/>
      <c r="L41" s="7">
        <f t="shared" si="4"/>
        <v>0</v>
      </c>
      <c r="M41" s="453"/>
      <c r="N41" s="7">
        <f t="shared" si="5"/>
        <v>0</v>
      </c>
      <c r="O41" s="373">
        <f t="shared" si="6"/>
        <v>0</v>
      </c>
      <c r="P41" s="7">
        <f t="shared" si="7"/>
        <v>0</v>
      </c>
      <c r="Q41" s="373">
        <v>0</v>
      </c>
      <c r="R41" s="29">
        <f t="shared" si="8"/>
        <v>0</v>
      </c>
      <c r="S41" s="373"/>
      <c r="T41" s="29">
        <f t="shared" si="8"/>
        <v>0</v>
      </c>
      <c r="U41" s="373"/>
      <c r="V41" s="29">
        <f t="shared" ref="V41:X41" si="30">ROUND(U41*$F41,0)</f>
        <v>0</v>
      </c>
      <c r="W41" s="373"/>
      <c r="X41" s="29">
        <f t="shared" si="30"/>
        <v>0</v>
      </c>
      <c r="Y41" s="373">
        <f t="shared" si="10"/>
        <v>0</v>
      </c>
      <c r="Z41" s="29">
        <f t="shared" si="11"/>
        <v>0</v>
      </c>
      <c r="AA41" s="373">
        <f t="shared" si="1"/>
        <v>0</v>
      </c>
      <c r="AB41" s="29">
        <f t="shared" si="2"/>
        <v>0</v>
      </c>
    </row>
    <row r="42" spans="2:28" ht="26.4" x14ac:dyDescent="0.25">
      <c r="B42" s="28" t="s">
        <v>52</v>
      </c>
      <c r="C42" s="5" t="s">
        <v>53</v>
      </c>
      <c r="D42" s="4" t="s">
        <v>35</v>
      </c>
      <c r="E42" s="6">
        <v>0</v>
      </c>
      <c r="F42" s="374">
        <v>0</v>
      </c>
      <c r="G42" s="452">
        <f t="shared" si="3"/>
        <v>0</v>
      </c>
      <c r="H42" s="373"/>
      <c r="I42" s="374">
        <v>0</v>
      </c>
      <c r="J42" s="29">
        <f t="shared" si="13"/>
        <v>0</v>
      </c>
      <c r="K42" s="453"/>
      <c r="L42" s="7">
        <f t="shared" si="4"/>
        <v>0</v>
      </c>
      <c r="M42" s="453"/>
      <c r="N42" s="7">
        <f t="shared" si="5"/>
        <v>0</v>
      </c>
      <c r="O42" s="373">
        <f t="shared" si="6"/>
        <v>0</v>
      </c>
      <c r="P42" s="7">
        <f t="shared" si="7"/>
        <v>0</v>
      </c>
      <c r="Q42" s="373">
        <v>0</v>
      </c>
      <c r="R42" s="29">
        <f t="shared" si="8"/>
        <v>0</v>
      </c>
      <c r="S42" s="373"/>
      <c r="T42" s="29">
        <f t="shared" si="8"/>
        <v>0</v>
      </c>
      <c r="U42" s="373"/>
      <c r="V42" s="29">
        <f t="shared" ref="V42:X42" si="31">ROUND(U42*$F42,0)</f>
        <v>0</v>
      </c>
      <c r="W42" s="373"/>
      <c r="X42" s="29">
        <f t="shared" si="31"/>
        <v>0</v>
      </c>
      <c r="Y42" s="373">
        <f t="shared" si="10"/>
        <v>0</v>
      </c>
      <c r="Z42" s="29">
        <f t="shared" si="11"/>
        <v>0</v>
      </c>
      <c r="AA42" s="373">
        <f t="shared" si="1"/>
        <v>0</v>
      </c>
      <c r="AB42" s="29">
        <f t="shared" si="2"/>
        <v>0</v>
      </c>
    </row>
    <row r="43" spans="2:28" ht="52.8" x14ac:dyDescent="0.25">
      <c r="B43" s="28" t="s">
        <v>54</v>
      </c>
      <c r="C43" s="5" t="s">
        <v>55</v>
      </c>
      <c r="D43" s="4" t="s">
        <v>35</v>
      </c>
      <c r="E43" s="6">
        <v>0</v>
      </c>
      <c r="F43" s="374">
        <v>118867</v>
      </c>
      <c r="G43" s="452">
        <f t="shared" si="3"/>
        <v>0</v>
      </c>
      <c r="H43" s="373"/>
      <c r="I43" s="374">
        <v>118867.49623243332</v>
      </c>
      <c r="J43" s="29">
        <f t="shared" si="13"/>
        <v>0</v>
      </c>
      <c r="K43" s="453"/>
      <c r="L43" s="7">
        <f t="shared" si="4"/>
        <v>0</v>
      </c>
      <c r="M43" s="453"/>
      <c r="N43" s="7">
        <f t="shared" si="5"/>
        <v>0</v>
      </c>
      <c r="O43" s="373">
        <f t="shared" si="6"/>
        <v>0</v>
      </c>
      <c r="P43" s="7">
        <f t="shared" si="7"/>
        <v>0</v>
      </c>
      <c r="Q43" s="373">
        <v>0</v>
      </c>
      <c r="R43" s="29">
        <f t="shared" si="8"/>
        <v>0</v>
      </c>
      <c r="S43" s="373"/>
      <c r="T43" s="29">
        <f t="shared" si="8"/>
        <v>0</v>
      </c>
      <c r="U43" s="373"/>
      <c r="V43" s="29">
        <f t="shared" ref="V43:X43" si="32">ROUND(U43*$F43,0)</f>
        <v>0</v>
      </c>
      <c r="W43" s="373"/>
      <c r="X43" s="29">
        <f t="shared" si="32"/>
        <v>0</v>
      </c>
      <c r="Y43" s="373">
        <f t="shared" si="10"/>
        <v>0</v>
      </c>
      <c r="Z43" s="29">
        <f t="shared" si="11"/>
        <v>0</v>
      </c>
      <c r="AA43" s="373">
        <f t="shared" si="1"/>
        <v>0</v>
      </c>
      <c r="AB43" s="29">
        <f t="shared" si="2"/>
        <v>0</v>
      </c>
    </row>
    <row r="44" spans="2:28" ht="52.95" customHeight="1" x14ac:dyDescent="0.25">
      <c r="B44" s="28" t="s">
        <v>56</v>
      </c>
      <c r="C44" s="5" t="s">
        <v>57</v>
      </c>
      <c r="D44" s="4" t="s">
        <v>58</v>
      </c>
      <c r="E44" s="6">
        <v>0</v>
      </c>
      <c r="F44" s="374">
        <v>3583</v>
      </c>
      <c r="G44" s="452">
        <f t="shared" si="3"/>
        <v>0</v>
      </c>
      <c r="H44" s="373"/>
      <c r="I44" s="374">
        <v>3583</v>
      </c>
      <c r="J44" s="29">
        <f t="shared" si="13"/>
        <v>0</v>
      </c>
      <c r="K44" s="453"/>
      <c r="L44" s="7">
        <f t="shared" si="4"/>
        <v>0</v>
      </c>
      <c r="M44" s="453"/>
      <c r="N44" s="7">
        <f t="shared" si="5"/>
        <v>0</v>
      </c>
      <c r="O44" s="373">
        <f t="shared" si="6"/>
        <v>0</v>
      </c>
      <c r="P44" s="7">
        <f t="shared" si="7"/>
        <v>0</v>
      </c>
      <c r="Q44" s="373">
        <v>0</v>
      </c>
      <c r="R44" s="29">
        <f t="shared" si="8"/>
        <v>0</v>
      </c>
      <c r="S44" s="373"/>
      <c r="T44" s="29">
        <f t="shared" si="8"/>
        <v>0</v>
      </c>
      <c r="U44" s="373"/>
      <c r="V44" s="29">
        <f t="shared" ref="V44:X44" si="33">ROUND(U44*$F44,0)</f>
        <v>0</v>
      </c>
      <c r="W44" s="373"/>
      <c r="X44" s="29">
        <f t="shared" si="33"/>
        <v>0</v>
      </c>
      <c r="Y44" s="373">
        <f t="shared" si="10"/>
        <v>0</v>
      </c>
      <c r="Z44" s="29">
        <f t="shared" si="11"/>
        <v>0</v>
      </c>
      <c r="AA44" s="373">
        <f t="shared" si="1"/>
        <v>0</v>
      </c>
      <c r="AB44" s="29">
        <f t="shared" si="2"/>
        <v>0</v>
      </c>
    </row>
    <row r="45" spans="2:28" ht="52.8" x14ac:dyDescent="0.25">
      <c r="B45" s="28" t="s">
        <v>59</v>
      </c>
      <c r="C45" s="5" t="s">
        <v>60</v>
      </c>
      <c r="D45" s="4" t="s">
        <v>35</v>
      </c>
      <c r="E45" s="6">
        <v>0</v>
      </c>
      <c r="F45" s="374">
        <v>7997</v>
      </c>
      <c r="G45" s="452">
        <f t="shared" si="3"/>
        <v>0</v>
      </c>
      <c r="H45" s="373"/>
      <c r="I45" s="374">
        <v>7997</v>
      </c>
      <c r="J45" s="29">
        <f t="shared" si="13"/>
        <v>0</v>
      </c>
      <c r="K45" s="453"/>
      <c r="L45" s="7">
        <f t="shared" si="4"/>
        <v>0</v>
      </c>
      <c r="M45" s="453"/>
      <c r="N45" s="7">
        <f t="shared" si="5"/>
        <v>0</v>
      </c>
      <c r="O45" s="373">
        <f t="shared" si="6"/>
        <v>0</v>
      </c>
      <c r="P45" s="7">
        <f t="shared" si="7"/>
        <v>0</v>
      </c>
      <c r="Q45" s="373">
        <v>0</v>
      </c>
      <c r="R45" s="29">
        <f t="shared" si="8"/>
        <v>0</v>
      </c>
      <c r="S45" s="373"/>
      <c r="T45" s="29">
        <f t="shared" si="8"/>
        <v>0</v>
      </c>
      <c r="U45" s="373"/>
      <c r="V45" s="29">
        <f t="shared" ref="V45:X45" si="34">ROUND(U45*$F45,0)</f>
        <v>0</v>
      </c>
      <c r="W45" s="373"/>
      <c r="X45" s="29">
        <f t="shared" si="34"/>
        <v>0</v>
      </c>
      <c r="Y45" s="373">
        <f t="shared" si="10"/>
        <v>0</v>
      </c>
      <c r="Z45" s="29">
        <f t="shared" si="11"/>
        <v>0</v>
      </c>
      <c r="AA45" s="373">
        <f t="shared" si="1"/>
        <v>0</v>
      </c>
      <c r="AB45" s="29">
        <f t="shared" si="2"/>
        <v>0</v>
      </c>
    </row>
    <row r="46" spans="2:28" ht="55.2" customHeight="1" x14ac:dyDescent="0.25">
      <c r="B46" s="28" t="s">
        <v>61</v>
      </c>
      <c r="C46" s="5" t="s">
        <v>62</v>
      </c>
      <c r="D46" s="4" t="s">
        <v>35</v>
      </c>
      <c r="E46" s="6">
        <v>0</v>
      </c>
      <c r="F46" s="374">
        <v>7334</v>
      </c>
      <c r="G46" s="452">
        <f t="shared" si="3"/>
        <v>0</v>
      </c>
      <c r="H46" s="373"/>
      <c r="I46" s="374">
        <v>7334</v>
      </c>
      <c r="J46" s="29">
        <f t="shared" si="13"/>
        <v>0</v>
      </c>
      <c r="K46" s="453"/>
      <c r="L46" s="7">
        <f t="shared" si="4"/>
        <v>0</v>
      </c>
      <c r="M46" s="453"/>
      <c r="N46" s="7">
        <f t="shared" si="5"/>
        <v>0</v>
      </c>
      <c r="O46" s="373">
        <f t="shared" si="6"/>
        <v>0</v>
      </c>
      <c r="P46" s="7">
        <f t="shared" si="7"/>
        <v>0</v>
      </c>
      <c r="Q46" s="373">
        <v>0</v>
      </c>
      <c r="R46" s="29">
        <f t="shared" si="8"/>
        <v>0</v>
      </c>
      <c r="S46" s="373"/>
      <c r="T46" s="29">
        <f t="shared" si="8"/>
        <v>0</v>
      </c>
      <c r="U46" s="373"/>
      <c r="V46" s="29">
        <f t="shared" ref="V46:X46" si="35">ROUND(U46*$F46,0)</f>
        <v>0</v>
      </c>
      <c r="W46" s="373"/>
      <c r="X46" s="29">
        <f t="shared" si="35"/>
        <v>0</v>
      </c>
      <c r="Y46" s="373">
        <f t="shared" si="10"/>
        <v>0</v>
      </c>
      <c r="Z46" s="29">
        <f t="shared" si="11"/>
        <v>0</v>
      </c>
      <c r="AA46" s="373">
        <f t="shared" si="1"/>
        <v>0</v>
      </c>
      <c r="AB46" s="29">
        <f t="shared" si="2"/>
        <v>0</v>
      </c>
    </row>
    <row r="47" spans="2:28" ht="66" x14ac:dyDescent="0.25">
      <c r="B47" s="28" t="s">
        <v>63</v>
      </c>
      <c r="C47" s="5" t="s">
        <v>64</v>
      </c>
      <c r="D47" s="4" t="s">
        <v>35</v>
      </c>
      <c r="E47" s="6">
        <v>0</v>
      </c>
      <c r="F47" s="374">
        <v>13072</v>
      </c>
      <c r="G47" s="452">
        <f t="shared" si="3"/>
        <v>0</v>
      </c>
      <c r="H47" s="373"/>
      <c r="I47" s="374">
        <v>13072</v>
      </c>
      <c r="J47" s="29">
        <f t="shared" si="13"/>
        <v>0</v>
      </c>
      <c r="K47" s="453"/>
      <c r="L47" s="7">
        <f t="shared" si="4"/>
        <v>0</v>
      </c>
      <c r="M47" s="453"/>
      <c r="N47" s="7">
        <f t="shared" si="5"/>
        <v>0</v>
      </c>
      <c r="O47" s="373">
        <f t="shared" si="6"/>
        <v>0</v>
      </c>
      <c r="P47" s="7">
        <f t="shared" si="7"/>
        <v>0</v>
      </c>
      <c r="Q47" s="373">
        <v>0</v>
      </c>
      <c r="R47" s="29">
        <f t="shared" si="8"/>
        <v>0</v>
      </c>
      <c r="S47" s="373"/>
      <c r="T47" s="29">
        <f t="shared" si="8"/>
        <v>0</v>
      </c>
      <c r="U47" s="373"/>
      <c r="V47" s="29">
        <f t="shared" ref="V47:X47" si="36">ROUND(U47*$F47,0)</f>
        <v>0</v>
      </c>
      <c r="W47" s="373"/>
      <c r="X47" s="29">
        <f t="shared" si="36"/>
        <v>0</v>
      </c>
      <c r="Y47" s="373">
        <f t="shared" si="10"/>
        <v>0</v>
      </c>
      <c r="Z47" s="29">
        <f t="shared" si="11"/>
        <v>0</v>
      </c>
      <c r="AA47" s="373">
        <f t="shared" si="1"/>
        <v>0</v>
      </c>
      <c r="AB47" s="29">
        <f t="shared" si="2"/>
        <v>0</v>
      </c>
    </row>
    <row r="48" spans="2:28" ht="52.8" x14ac:dyDescent="0.25">
      <c r="B48" s="28" t="s">
        <v>65</v>
      </c>
      <c r="C48" s="5" t="s">
        <v>66</v>
      </c>
      <c r="D48" s="4" t="s">
        <v>58</v>
      </c>
      <c r="E48" s="6">
        <v>0</v>
      </c>
      <c r="F48" s="374">
        <v>15464</v>
      </c>
      <c r="G48" s="452">
        <f t="shared" si="3"/>
        <v>0</v>
      </c>
      <c r="H48" s="373"/>
      <c r="I48" s="374">
        <v>15464</v>
      </c>
      <c r="J48" s="29">
        <f t="shared" si="13"/>
        <v>0</v>
      </c>
      <c r="K48" s="453"/>
      <c r="L48" s="7">
        <f t="shared" si="4"/>
        <v>0</v>
      </c>
      <c r="M48" s="453"/>
      <c r="N48" s="7">
        <f t="shared" si="5"/>
        <v>0</v>
      </c>
      <c r="O48" s="373">
        <f t="shared" si="6"/>
        <v>0</v>
      </c>
      <c r="P48" s="7">
        <f t="shared" si="7"/>
        <v>0</v>
      </c>
      <c r="Q48" s="373">
        <v>0</v>
      </c>
      <c r="R48" s="29">
        <f t="shared" si="8"/>
        <v>0</v>
      </c>
      <c r="S48" s="373"/>
      <c r="T48" s="29">
        <f t="shared" si="8"/>
        <v>0</v>
      </c>
      <c r="U48" s="373"/>
      <c r="V48" s="29">
        <f t="shared" ref="V48:X48" si="37">ROUND(U48*$F48,0)</f>
        <v>0</v>
      </c>
      <c r="W48" s="373"/>
      <c r="X48" s="29">
        <f t="shared" si="37"/>
        <v>0</v>
      </c>
      <c r="Y48" s="373">
        <f t="shared" si="10"/>
        <v>0</v>
      </c>
      <c r="Z48" s="29">
        <f t="shared" si="11"/>
        <v>0</v>
      </c>
      <c r="AA48" s="373">
        <f t="shared" si="1"/>
        <v>0</v>
      </c>
      <c r="AB48" s="29">
        <f t="shared" si="2"/>
        <v>0</v>
      </c>
    </row>
    <row r="49" spans="2:28" x14ac:dyDescent="0.25">
      <c r="B49" s="26">
        <v>3</v>
      </c>
      <c r="C49" s="1" t="s">
        <v>67</v>
      </c>
      <c r="D49" s="2"/>
      <c r="E49" s="2"/>
      <c r="F49" s="372"/>
      <c r="G49" s="450">
        <f t="shared" si="3"/>
        <v>0</v>
      </c>
      <c r="H49" s="371"/>
      <c r="I49" s="372"/>
      <c r="J49" s="27">
        <f t="shared" si="13"/>
        <v>0</v>
      </c>
      <c r="K49" s="451"/>
      <c r="L49" s="3">
        <f t="shared" si="4"/>
        <v>0</v>
      </c>
      <c r="M49" s="451"/>
      <c r="N49" s="3">
        <f t="shared" si="5"/>
        <v>0</v>
      </c>
      <c r="O49" s="371">
        <f t="shared" si="6"/>
        <v>0</v>
      </c>
      <c r="P49" s="3">
        <f t="shared" si="7"/>
        <v>0</v>
      </c>
      <c r="Q49" s="371"/>
      <c r="R49" s="27">
        <f t="shared" si="8"/>
        <v>0</v>
      </c>
      <c r="S49" s="371"/>
      <c r="T49" s="27">
        <f t="shared" si="8"/>
        <v>0</v>
      </c>
      <c r="U49" s="371"/>
      <c r="V49" s="27">
        <f t="shared" ref="V49:X49" si="38">ROUND(U49*$F49,0)</f>
        <v>0</v>
      </c>
      <c r="W49" s="371"/>
      <c r="X49" s="27">
        <f t="shared" si="38"/>
        <v>0</v>
      </c>
      <c r="Y49" s="371">
        <f t="shared" si="10"/>
        <v>0</v>
      </c>
      <c r="Z49" s="27">
        <f t="shared" si="11"/>
        <v>0</v>
      </c>
      <c r="AA49" s="371">
        <f t="shared" si="1"/>
        <v>0</v>
      </c>
      <c r="AB49" s="27">
        <f t="shared" si="2"/>
        <v>0</v>
      </c>
    </row>
    <row r="50" spans="2:28" ht="79.2" x14ac:dyDescent="0.25">
      <c r="B50" s="28" t="s">
        <v>68</v>
      </c>
      <c r="C50" s="5" t="s">
        <v>69</v>
      </c>
      <c r="D50" s="4" t="s">
        <v>70</v>
      </c>
      <c r="E50" s="6">
        <v>0</v>
      </c>
      <c r="F50" s="374">
        <v>53084</v>
      </c>
      <c r="G50" s="452">
        <f t="shared" si="3"/>
        <v>0</v>
      </c>
      <c r="H50" s="373"/>
      <c r="I50" s="374">
        <v>53084</v>
      </c>
      <c r="J50" s="29">
        <f t="shared" si="13"/>
        <v>0</v>
      </c>
      <c r="K50" s="453"/>
      <c r="L50" s="7">
        <f t="shared" si="4"/>
        <v>0</v>
      </c>
      <c r="M50" s="454"/>
      <c r="N50" s="7">
        <f t="shared" si="5"/>
        <v>0</v>
      </c>
      <c r="O50" s="373">
        <f t="shared" si="6"/>
        <v>0</v>
      </c>
      <c r="P50" s="7">
        <f t="shared" si="7"/>
        <v>0</v>
      </c>
      <c r="Q50" s="373">
        <v>0</v>
      </c>
      <c r="R50" s="29">
        <f t="shared" si="8"/>
        <v>0</v>
      </c>
      <c r="S50" s="373"/>
      <c r="T50" s="29">
        <f t="shared" si="8"/>
        <v>0</v>
      </c>
      <c r="U50" s="373"/>
      <c r="V50" s="29">
        <f t="shared" ref="V50:X50" si="39">ROUND(U50*$F50,0)</f>
        <v>0</v>
      </c>
      <c r="W50" s="373"/>
      <c r="X50" s="29">
        <f t="shared" si="39"/>
        <v>0</v>
      </c>
      <c r="Y50" s="373">
        <f t="shared" si="10"/>
        <v>0</v>
      </c>
      <c r="Z50" s="29">
        <f t="shared" si="11"/>
        <v>0</v>
      </c>
      <c r="AA50" s="373">
        <f t="shared" si="1"/>
        <v>0</v>
      </c>
      <c r="AB50" s="29">
        <f t="shared" si="2"/>
        <v>0</v>
      </c>
    </row>
    <row r="51" spans="2:28" ht="78" customHeight="1" x14ac:dyDescent="0.25">
      <c r="B51" s="28" t="s">
        <v>71</v>
      </c>
      <c r="C51" s="5" t="s">
        <v>72</v>
      </c>
      <c r="D51" s="4" t="s">
        <v>70</v>
      </c>
      <c r="E51" s="6">
        <v>0</v>
      </c>
      <c r="F51" s="374">
        <v>41896</v>
      </c>
      <c r="G51" s="452">
        <f t="shared" si="3"/>
        <v>0</v>
      </c>
      <c r="H51" s="373"/>
      <c r="I51" s="374">
        <v>41896</v>
      </c>
      <c r="J51" s="29">
        <f t="shared" si="13"/>
        <v>0</v>
      </c>
      <c r="K51" s="453"/>
      <c r="L51" s="7">
        <f t="shared" si="4"/>
        <v>0</v>
      </c>
      <c r="M51" s="453"/>
      <c r="N51" s="7">
        <f t="shared" si="5"/>
        <v>0</v>
      </c>
      <c r="O51" s="373">
        <f t="shared" si="6"/>
        <v>0</v>
      </c>
      <c r="P51" s="7">
        <f t="shared" si="7"/>
        <v>0</v>
      </c>
      <c r="Q51" s="373">
        <v>0</v>
      </c>
      <c r="R51" s="29">
        <f t="shared" si="8"/>
        <v>0</v>
      </c>
      <c r="S51" s="373"/>
      <c r="T51" s="29">
        <f t="shared" si="8"/>
        <v>0</v>
      </c>
      <c r="U51" s="373"/>
      <c r="V51" s="29">
        <f t="shared" ref="V51:X51" si="40">ROUND(U51*$F51,0)</f>
        <v>0</v>
      </c>
      <c r="W51" s="373"/>
      <c r="X51" s="29">
        <f t="shared" si="40"/>
        <v>0</v>
      </c>
      <c r="Y51" s="373">
        <f t="shared" si="10"/>
        <v>0</v>
      </c>
      <c r="Z51" s="29">
        <f t="shared" si="11"/>
        <v>0</v>
      </c>
      <c r="AA51" s="373">
        <f t="shared" si="1"/>
        <v>0</v>
      </c>
      <c r="AB51" s="29">
        <f t="shared" si="2"/>
        <v>0</v>
      </c>
    </row>
    <row r="52" spans="2:28" ht="39.6" x14ac:dyDescent="0.25">
      <c r="B52" s="28" t="s">
        <v>73</v>
      </c>
      <c r="C52" s="5" t="s">
        <v>74</v>
      </c>
      <c r="D52" s="4" t="s">
        <v>17</v>
      </c>
      <c r="E52" s="6">
        <v>0</v>
      </c>
      <c r="F52" s="374">
        <v>3031</v>
      </c>
      <c r="G52" s="452">
        <f t="shared" si="3"/>
        <v>0</v>
      </c>
      <c r="H52" s="373"/>
      <c r="I52" s="374">
        <v>3031</v>
      </c>
      <c r="J52" s="29">
        <f t="shared" si="13"/>
        <v>0</v>
      </c>
      <c r="K52" s="453"/>
      <c r="L52" s="7">
        <f t="shared" si="4"/>
        <v>0</v>
      </c>
      <c r="M52" s="453"/>
      <c r="N52" s="7">
        <f t="shared" si="5"/>
        <v>0</v>
      </c>
      <c r="O52" s="373">
        <f t="shared" si="6"/>
        <v>0</v>
      </c>
      <c r="P52" s="7">
        <f t="shared" si="7"/>
        <v>0</v>
      </c>
      <c r="Q52" s="373">
        <v>0</v>
      </c>
      <c r="R52" s="29">
        <f t="shared" si="8"/>
        <v>0</v>
      </c>
      <c r="S52" s="373"/>
      <c r="T52" s="29">
        <f t="shared" si="8"/>
        <v>0</v>
      </c>
      <c r="U52" s="373"/>
      <c r="V52" s="29">
        <f t="shared" ref="V52:X52" si="41">ROUND(U52*$F52,0)</f>
        <v>0</v>
      </c>
      <c r="W52" s="373"/>
      <c r="X52" s="29">
        <f t="shared" si="41"/>
        <v>0</v>
      </c>
      <c r="Y52" s="373">
        <f t="shared" si="10"/>
        <v>0</v>
      </c>
      <c r="Z52" s="29">
        <f t="shared" si="11"/>
        <v>0</v>
      </c>
      <c r="AA52" s="373">
        <f t="shared" si="1"/>
        <v>0</v>
      </c>
      <c r="AB52" s="29">
        <f t="shared" si="2"/>
        <v>0</v>
      </c>
    </row>
    <row r="53" spans="2:28" ht="66" x14ac:dyDescent="0.25">
      <c r="B53" s="28" t="s">
        <v>75</v>
      </c>
      <c r="C53" s="5" t="s">
        <v>76</v>
      </c>
      <c r="D53" s="4" t="s">
        <v>20</v>
      </c>
      <c r="E53" s="6">
        <v>0</v>
      </c>
      <c r="F53" s="374">
        <v>44334</v>
      </c>
      <c r="G53" s="452">
        <f t="shared" si="3"/>
        <v>0</v>
      </c>
      <c r="H53" s="373"/>
      <c r="I53" s="374">
        <v>44334</v>
      </c>
      <c r="J53" s="29">
        <f t="shared" si="13"/>
        <v>0</v>
      </c>
      <c r="K53" s="453"/>
      <c r="L53" s="7">
        <f t="shared" si="4"/>
        <v>0</v>
      </c>
      <c r="M53" s="453"/>
      <c r="N53" s="7">
        <f t="shared" si="5"/>
        <v>0</v>
      </c>
      <c r="O53" s="373">
        <f t="shared" si="6"/>
        <v>0</v>
      </c>
      <c r="P53" s="7">
        <f t="shared" si="7"/>
        <v>0</v>
      </c>
      <c r="Q53" s="373">
        <v>0</v>
      </c>
      <c r="R53" s="29">
        <f t="shared" si="8"/>
        <v>0</v>
      </c>
      <c r="S53" s="373"/>
      <c r="T53" s="29">
        <f t="shared" si="8"/>
        <v>0</v>
      </c>
      <c r="U53" s="373"/>
      <c r="V53" s="29">
        <f t="shared" ref="V53:X53" si="42">ROUND(U53*$F53,0)</f>
        <v>0</v>
      </c>
      <c r="W53" s="373"/>
      <c r="X53" s="29">
        <f t="shared" si="42"/>
        <v>0</v>
      </c>
      <c r="Y53" s="373">
        <f t="shared" si="10"/>
        <v>0</v>
      </c>
      <c r="Z53" s="29">
        <f t="shared" si="11"/>
        <v>0</v>
      </c>
      <c r="AA53" s="373">
        <f t="shared" si="1"/>
        <v>0</v>
      </c>
      <c r="AB53" s="29">
        <f t="shared" si="2"/>
        <v>0</v>
      </c>
    </row>
    <row r="54" spans="2:28" ht="79.2" x14ac:dyDescent="0.25">
      <c r="B54" s="28" t="s">
        <v>77</v>
      </c>
      <c r="C54" s="5" t="s">
        <v>78</v>
      </c>
      <c r="D54" s="4" t="s">
        <v>17</v>
      </c>
      <c r="E54" s="6">
        <v>0</v>
      </c>
      <c r="F54" s="374">
        <v>19987</v>
      </c>
      <c r="G54" s="452">
        <f t="shared" si="3"/>
        <v>0</v>
      </c>
      <c r="H54" s="373"/>
      <c r="I54" s="374">
        <v>19987</v>
      </c>
      <c r="J54" s="29">
        <f t="shared" si="13"/>
        <v>0</v>
      </c>
      <c r="K54" s="453"/>
      <c r="L54" s="7">
        <f t="shared" si="4"/>
        <v>0</v>
      </c>
      <c r="M54" s="453"/>
      <c r="N54" s="7">
        <f t="shared" si="5"/>
        <v>0</v>
      </c>
      <c r="O54" s="373">
        <f t="shared" si="6"/>
        <v>0</v>
      </c>
      <c r="P54" s="7">
        <f t="shared" si="7"/>
        <v>0</v>
      </c>
      <c r="Q54" s="373">
        <v>0</v>
      </c>
      <c r="R54" s="29">
        <f t="shared" si="8"/>
        <v>0</v>
      </c>
      <c r="S54" s="373"/>
      <c r="T54" s="29">
        <f t="shared" si="8"/>
        <v>0</v>
      </c>
      <c r="U54" s="373"/>
      <c r="V54" s="29">
        <f t="shared" ref="V54:X54" si="43">ROUND(U54*$F54,0)</f>
        <v>0</v>
      </c>
      <c r="W54" s="373"/>
      <c r="X54" s="29">
        <f t="shared" si="43"/>
        <v>0</v>
      </c>
      <c r="Y54" s="373">
        <f t="shared" si="10"/>
        <v>0</v>
      </c>
      <c r="Z54" s="29">
        <f t="shared" si="11"/>
        <v>0</v>
      </c>
      <c r="AA54" s="373">
        <f t="shared" si="1"/>
        <v>0</v>
      </c>
      <c r="AB54" s="29">
        <f t="shared" si="2"/>
        <v>0</v>
      </c>
    </row>
    <row r="55" spans="2:28" x14ac:dyDescent="0.25">
      <c r="B55" s="26">
        <v>4</v>
      </c>
      <c r="C55" s="1" t="s">
        <v>79</v>
      </c>
      <c r="D55" s="2"/>
      <c r="E55" s="2"/>
      <c r="F55" s="372"/>
      <c r="G55" s="450">
        <f t="shared" si="3"/>
        <v>0</v>
      </c>
      <c r="H55" s="371"/>
      <c r="I55" s="372"/>
      <c r="J55" s="27">
        <f t="shared" si="13"/>
        <v>0</v>
      </c>
      <c r="K55" s="451"/>
      <c r="L55" s="3">
        <f t="shared" si="4"/>
        <v>0</v>
      </c>
      <c r="M55" s="451"/>
      <c r="N55" s="3">
        <f t="shared" si="5"/>
        <v>0</v>
      </c>
      <c r="O55" s="371">
        <f t="shared" si="6"/>
        <v>0</v>
      </c>
      <c r="P55" s="3">
        <f t="shared" si="7"/>
        <v>0</v>
      </c>
      <c r="Q55" s="371"/>
      <c r="R55" s="27">
        <f t="shared" si="8"/>
        <v>0</v>
      </c>
      <c r="S55" s="371"/>
      <c r="T55" s="27">
        <f t="shared" si="8"/>
        <v>0</v>
      </c>
      <c r="U55" s="371"/>
      <c r="V55" s="27">
        <f t="shared" ref="V55:X55" si="44">ROUND(U55*$F55,0)</f>
        <v>0</v>
      </c>
      <c r="W55" s="371"/>
      <c r="X55" s="27">
        <f t="shared" si="44"/>
        <v>0</v>
      </c>
      <c r="Y55" s="371">
        <f t="shared" si="10"/>
        <v>0</v>
      </c>
      <c r="Z55" s="27">
        <f t="shared" si="11"/>
        <v>0</v>
      </c>
      <c r="AA55" s="371">
        <f t="shared" si="1"/>
        <v>0</v>
      </c>
      <c r="AB55" s="27">
        <f t="shared" si="2"/>
        <v>0</v>
      </c>
    </row>
    <row r="56" spans="2:28" ht="26.4" x14ac:dyDescent="0.25">
      <c r="B56" s="28" t="s">
        <v>80</v>
      </c>
      <c r="C56" s="5" t="s">
        <v>81</v>
      </c>
      <c r="D56" s="4" t="s">
        <v>70</v>
      </c>
      <c r="E56" s="6">
        <v>0</v>
      </c>
      <c r="F56" s="374">
        <v>154942</v>
      </c>
      <c r="G56" s="452">
        <f t="shared" si="3"/>
        <v>0</v>
      </c>
      <c r="H56" s="373"/>
      <c r="I56" s="374">
        <v>154942</v>
      </c>
      <c r="J56" s="29">
        <f t="shared" si="13"/>
        <v>0</v>
      </c>
      <c r="K56" s="453"/>
      <c r="L56" s="7">
        <f t="shared" si="4"/>
        <v>0</v>
      </c>
      <c r="M56" s="453"/>
      <c r="N56" s="7">
        <f t="shared" si="5"/>
        <v>0</v>
      </c>
      <c r="O56" s="373">
        <f t="shared" si="6"/>
        <v>0</v>
      </c>
      <c r="P56" s="7">
        <f t="shared" si="7"/>
        <v>0</v>
      </c>
      <c r="Q56" s="373">
        <v>0</v>
      </c>
      <c r="R56" s="29">
        <f t="shared" si="8"/>
        <v>0</v>
      </c>
      <c r="S56" s="373"/>
      <c r="T56" s="29">
        <f t="shared" si="8"/>
        <v>0</v>
      </c>
      <c r="U56" s="373"/>
      <c r="V56" s="29">
        <f t="shared" ref="V56:X56" si="45">ROUND(U56*$F56,0)</f>
        <v>0</v>
      </c>
      <c r="W56" s="373"/>
      <c r="X56" s="29">
        <f t="shared" si="45"/>
        <v>0</v>
      </c>
      <c r="Y56" s="373">
        <f t="shared" si="10"/>
        <v>0</v>
      </c>
      <c r="Z56" s="29">
        <f t="shared" si="11"/>
        <v>0</v>
      </c>
      <c r="AA56" s="373">
        <f t="shared" si="1"/>
        <v>0</v>
      </c>
      <c r="AB56" s="29">
        <f t="shared" si="2"/>
        <v>0</v>
      </c>
    </row>
    <row r="57" spans="2:28" ht="52.8" x14ac:dyDescent="0.25">
      <c r="B57" s="28" t="s">
        <v>82</v>
      </c>
      <c r="C57" s="5" t="s">
        <v>83</v>
      </c>
      <c r="D57" s="4" t="s">
        <v>70</v>
      </c>
      <c r="E57" s="6">
        <v>0</v>
      </c>
      <c r="F57" s="374">
        <v>6883</v>
      </c>
      <c r="G57" s="452">
        <f t="shared" si="3"/>
        <v>0</v>
      </c>
      <c r="H57" s="373"/>
      <c r="I57" s="374">
        <v>6883</v>
      </c>
      <c r="J57" s="29">
        <f t="shared" si="13"/>
        <v>0</v>
      </c>
      <c r="K57" s="453"/>
      <c r="L57" s="7">
        <f t="shared" si="4"/>
        <v>0</v>
      </c>
      <c r="M57" s="453"/>
      <c r="N57" s="7">
        <f t="shared" si="5"/>
        <v>0</v>
      </c>
      <c r="O57" s="373">
        <f t="shared" si="6"/>
        <v>0</v>
      </c>
      <c r="P57" s="7">
        <f t="shared" si="7"/>
        <v>0</v>
      </c>
      <c r="Q57" s="373">
        <v>0</v>
      </c>
      <c r="R57" s="29">
        <f t="shared" si="8"/>
        <v>0</v>
      </c>
      <c r="S57" s="373"/>
      <c r="T57" s="29">
        <f t="shared" si="8"/>
        <v>0</v>
      </c>
      <c r="U57" s="373"/>
      <c r="V57" s="29">
        <f t="shared" ref="V57:X57" si="46">ROUND(U57*$F57,0)</f>
        <v>0</v>
      </c>
      <c r="W57" s="373"/>
      <c r="X57" s="29">
        <f t="shared" si="46"/>
        <v>0</v>
      </c>
      <c r="Y57" s="373">
        <f t="shared" si="10"/>
        <v>0</v>
      </c>
      <c r="Z57" s="29">
        <f t="shared" si="11"/>
        <v>0</v>
      </c>
      <c r="AA57" s="373">
        <f t="shared" si="1"/>
        <v>0</v>
      </c>
      <c r="AB57" s="29">
        <f t="shared" si="2"/>
        <v>0</v>
      </c>
    </row>
    <row r="58" spans="2:28" ht="66" x14ac:dyDescent="0.25">
      <c r="B58" s="28" t="s">
        <v>84</v>
      </c>
      <c r="C58" s="5" t="s">
        <v>85</v>
      </c>
      <c r="D58" s="4" t="s">
        <v>70</v>
      </c>
      <c r="E58" s="6">
        <v>0</v>
      </c>
      <c r="F58" s="374">
        <v>109790</v>
      </c>
      <c r="G58" s="452">
        <f t="shared" si="3"/>
        <v>0</v>
      </c>
      <c r="H58" s="373"/>
      <c r="I58" s="374">
        <v>109790</v>
      </c>
      <c r="J58" s="29">
        <f t="shared" si="13"/>
        <v>0</v>
      </c>
      <c r="K58" s="453"/>
      <c r="L58" s="7">
        <f t="shared" si="4"/>
        <v>0</v>
      </c>
      <c r="M58" s="453"/>
      <c r="N58" s="7">
        <f t="shared" si="5"/>
        <v>0</v>
      </c>
      <c r="O58" s="373">
        <f t="shared" si="6"/>
        <v>0</v>
      </c>
      <c r="P58" s="7">
        <f t="shared" si="7"/>
        <v>0</v>
      </c>
      <c r="Q58" s="373">
        <v>0</v>
      </c>
      <c r="R58" s="29">
        <f t="shared" si="8"/>
        <v>0</v>
      </c>
      <c r="S58" s="373"/>
      <c r="T58" s="29">
        <f t="shared" si="8"/>
        <v>0</v>
      </c>
      <c r="U58" s="373"/>
      <c r="V58" s="29">
        <f t="shared" ref="V58:X58" si="47">ROUND(U58*$F58,0)</f>
        <v>0</v>
      </c>
      <c r="W58" s="373"/>
      <c r="X58" s="29">
        <f t="shared" si="47"/>
        <v>0</v>
      </c>
      <c r="Y58" s="373">
        <f t="shared" si="10"/>
        <v>0</v>
      </c>
      <c r="Z58" s="29">
        <f t="shared" si="11"/>
        <v>0</v>
      </c>
      <c r="AA58" s="373">
        <f t="shared" si="1"/>
        <v>0</v>
      </c>
      <c r="AB58" s="29">
        <f t="shared" si="2"/>
        <v>0</v>
      </c>
    </row>
    <row r="59" spans="2:28" ht="26.4" x14ac:dyDescent="0.25">
      <c r="B59" s="28" t="s">
        <v>86</v>
      </c>
      <c r="C59" s="5" t="s">
        <v>87</v>
      </c>
      <c r="D59" s="4" t="s">
        <v>70</v>
      </c>
      <c r="E59" s="6">
        <v>0</v>
      </c>
      <c r="F59" s="374">
        <v>148842</v>
      </c>
      <c r="G59" s="452">
        <f t="shared" si="3"/>
        <v>0</v>
      </c>
      <c r="H59" s="373"/>
      <c r="I59" s="374">
        <v>148842</v>
      </c>
      <c r="J59" s="29">
        <f t="shared" si="13"/>
        <v>0</v>
      </c>
      <c r="K59" s="453"/>
      <c r="L59" s="7">
        <f t="shared" si="4"/>
        <v>0</v>
      </c>
      <c r="M59" s="453"/>
      <c r="N59" s="7">
        <f t="shared" si="5"/>
        <v>0</v>
      </c>
      <c r="O59" s="373">
        <f t="shared" si="6"/>
        <v>0</v>
      </c>
      <c r="P59" s="7">
        <f t="shared" si="7"/>
        <v>0</v>
      </c>
      <c r="Q59" s="373">
        <v>0</v>
      </c>
      <c r="R59" s="29">
        <f t="shared" si="8"/>
        <v>0</v>
      </c>
      <c r="S59" s="373"/>
      <c r="T59" s="29">
        <f t="shared" si="8"/>
        <v>0</v>
      </c>
      <c r="U59" s="373"/>
      <c r="V59" s="29">
        <f t="shared" ref="V59:X59" si="48">ROUND(U59*$F59,0)</f>
        <v>0</v>
      </c>
      <c r="W59" s="373"/>
      <c r="X59" s="29">
        <f t="shared" si="48"/>
        <v>0</v>
      </c>
      <c r="Y59" s="373">
        <f t="shared" si="10"/>
        <v>0</v>
      </c>
      <c r="Z59" s="29">
        <f t="shared" si="11"/>
        <v>0</v>
      </c>
      <c r="AA59" s="373">
        <f t="shared" si="1"/>
        <v>0</v>
      </c>
      <c r="AB59" s="29">
        <f t="shared" si="2"/>
        <v>0</v>
      </c>
    </row>
    <row r="60" spans="2:28" x14ac:dyDescent="0.25">
      <c r="B60" s="26">
        <v>5</v>
      </c>
      <c r="C60" s="1" t="s">
        <v>88</v>
      </c>
      <c r="D60" s="2"/>
      <c r="E60" s="2"/>
      <c r="F60" s="372"/>
      <c r="G60" s="450">
        <f t="shared" si="3"/>
        <v>0</v>
      </c>
      <c r="H60" s="371"/>
      <c r="I60" s="372" t="s">
        <v>7</v>
      </c>
      <c r="J60" s="27"/>
      <c r="K60" s="451"/>
      <c r="L60" s="3">
        <f t="shared" si="4"/>
        <v>0</v>
      </c>
      <c r="M60" s="451"/>
      <c r="N60" s="3">
        <f t="shared" si="5"/>
        <v>0</v>
      </c>
      <c r="O60" s="371">
        <f t="shared" si="6"/>
        <v>0</v>
      </c>
      <c r="P60" s="3"/>
      <c r="Q60" s="371"/>
      <c r="R60" s="27">
        <f t="shared" si="8"/>
        <v>0</v>
      </c>
      <c r="S60" s="371"/>
      <c r="T60" s="27">
        <f t="shared" si="8"/>
        <v>0</v>
      </c>
      <c r="U60" s="371"/>
      <c r="V60" s="27">
        <f t="shared" ref="V60:X60" si="49">ROUND(U60*$F60,0)</f>
        <v>0</v>
      </c>
      <c r="W60" s="371"/>
      <c r="X60" s="27">
        <f t="shared" si="49"/>
        <v>0</v>
      </c>
      <c r="Y60" s="371">
        <f t="shared" si="10"/>
        <v>0</v>
      </c>
      <c r="Z60" s="27">
        <f t="shared" si="11"/>
        <v>0</v>
      </c>
      <c r="AA60" s="371">
        <f t="shared" si="1"/>
        <v>0</v>
      </c>
      <c r="AB60" s="27">
        <f t="shared" si="2"/>
        <v>0</v>
      </c>
    </row>
    <row r="61" spans="2:28" x14ac:dyDescent="0.25">
      <c r="B61" s="30" t="s">
        <v>89</v>
      </c>
      <c r="C61" s="8" t="s">
        <v>90</v>
      </c>
      <c r="D61" s="9"/>
      <c r="E61" s="9"/>
      <c r="F61" s="9"/>
      <c r="G61" s="455">
        <f t="shared" si="3"/>
        <v>0</v>
      </c>
      <c r="H61" s="375"/>
      <c r="I61" s="9"/>
      <c r="J61" s="376">
        <f t="shared" ref="J61:J78" si="50">H61*I61</f>
        <v>0</v>
      </c>
      <c r="K61" s="456"/>
      <c r="L61" s="9">
        <f t="shared" si="4"/>
        <v>0</v>
      </c>
      <c r="M61" s="456"/>
      <c r="N61" s="9">
        <f t="shared" si="5"/>
        <v>0</v>
      </c>
      <c r="O61" s="375">
        <f t="shared" si="6"/>
        <v>0</v>
      </c>
      <c r="P61" s="9">
        <f t="shared" si="7"/>
        <v>0</v>
      </c>
      <c r="Q61" s="375"/>
      <c r="R61" s="376">
        <f t="shared" si="8"/>
        <v>0</v>
      </c>
      <c r="S61" s="375"/>
      <c r="T61" s="376">
        <f t="shared" si="8"/>
        <v>0</v>
      </c>
      <c r="U61" s="375"/>
      <c r="V61" s="376">
        <f t="shared" ref="V61:X61" si="51">ROUND(U61*$F61,0)</f>
        <v>0</v>
      </c>
      <c r="W61" s="375"/>
      <c r="X61" s="376">
        <f t="shared" si="51"/>
        <v>0</v>
      </c>
      <c r="Y61" s="375">
        <f t="shared" si="10"/>
        <v>0</v>
      </c>
      <c r="Z61" s="376">
        <f t="shared" si="11"/>
        <v>0</v>
      </c>
      <c r="AA61" s="375">
        <f t="shared" si="1"/>
        <v>0</v>
      </c>
      <c r="AB61" s="376">
        <f t="shared" si="2"/>
        <v>0</v>
      </c>
    </row>
    <row r="62" spans="2:28" ht="84.6" customHeight="1" x14ac:dyDescent="0.25">
      <c r="B62" s="28" t="s">
        <v>91</v>
      </c>
      <c r="C62" s="5" t="s">
        <v>92</v>
      </c>
      <c r="D62" s="4" t="s">
        <v>13</v>
      </c>
      <c r="E62" s="6">
        <v>0</v>
      </c>
      <c r="F62" s="374">
        <v>205070</v>
      </c>
      <c r="G62" s="452">
        <f t="shared" si="3"/>
        <v>0</v>
      </c>
      <c r="H62" s="373"/>
      <c r="I62" s="374">
        <v>205070</v>
      </c>
      <c r="J62" s="29">
        <f t="shared" si="50"/>
        <v>0</v>
      </c>
      <c r="K62" s="453"/>
      <c r="L62" s="7">
        <f t="shared" si="4"/>
        <v>0</v>
      </c>
      <c r="M62" s="453"/>
      <c r="N62" s="7">
        <f t="shared" si="5"/>
        <v>0</v>
      </c>
      <c r="O62" s="373">
        <f t="shared" si="6"/>
        <v>0</v>
      </c>
      <c r="P62" s="7">
        <f t="shared" si="7"/>
        <v>0</v>
      </c>
      <c r="Q62" s="373">
        <v>0</v>
      </c>
      <c r="R62" s="29">
        <f t="shared" si="8"/>
        <v>0</v>
      </c>
      <c r="S62" s="373"/>
      <c r="T62" s="29">
        <f t="shared" si="8"/>
        <v>0</v>
      </c>
      <c r="U62" s="373"/>
      <c r="V62" s="29">
        <f t="shared" ref="V62:X62" si="52">ROUND(U62*$F62,0)</f>
        <v>0</v>
      </c>
      <c r="W62" s="373"/>
      <c r="X62" s="29">
        <f t="shared" si="52"/>
        <v>0</v>
      </c>
      <c r="Y62" s="373">
        <f t="shared" si="10"/>
        <v>0</v>
      </c>
      <c r="Z62" s="29">
        <f t="shared" si="11"/>
        <v>0</v>
      </c>
      <c r="AA62" s="373">
        <f t="shared" si="1"/>
        <v>0</v>
      </c>
      <c r="AB62" s="29">
        <f t="shared" si="2"/>
        <v>0</v>
      </c>
    </row>
    <row r="63" spans="2:28" ht="52.8" x14ac:dyDescent="0.25">
      <c r="B63" s="28" t="s">
        <v>93</v>
      </c>
      <c r="C63" s="5" t="s">
        <v>94</v>
      </c>
      <c r="D63" s="4" t="s">
        <v>13</v>
      </c>
      <c r="E63" s="6">
        <v>0</v>
      </c>
      <c r="F63" s="374">
        <v>45699</v>
      </c>
      <c r="G63" s="452">
        <f t="shared" si="3"/>
        <v>0</v>
      </c>
      <c r="H63" s="373"/>
      <c r="I63" s="374">
        <v>45699</v>
      </c>
      <c r="J63" s="29">
        <f t="shared" si="50"/>
        <v>0</v>
      </c>
      <c r="K63" s="453"/>
      <c r="L63" s="7">
        <f t="shared" si="4"/>
        <v>0</v>
      </c>
      <c r="M63" s="453"/>
      <c r="N63" s="7">
        <f t="shared" si="5"/>
        <v>0</v>
      </c>
      <c r="O63" s="373">
        <f t="shared" si="6"/>
        <v>0</v>
      </c>
      <c r="P63" s="7">
        <f t="shared" si="7"/>
        <v>0</v>
      </c>
      <c r="Q63" s="373">
        <v>0</v>
      </c>
      <c r="R63" s="29">
        <f t="shared" si="8"/>
        <v>0</v>
      </c>
      <c r="S63" s="373"/>
      <c r="T63" s="29">
        <f t="shared" si="8"/>
        <v>0</v>
      </c>
      <c r="U63" s="373"/>
      <c r="V63" s="29">
        <f t="shared" ref="V63:X63" si="53">ROUND(U63*$F63,0)</f>
        <v>0</v>
      </c>
      <c r="W63" s="373"/>
      <c r="X63" s="29">
        <f t="shared" si="53"/>
        <v>0</v>
      </c>
      <c r="Y63" s="373">
        <f t="shared" si="10"/>
        <v>0</v>
      </c>
      <c r="Z63" s="29">
        <f t="shared" si="11"/>
        <v>0</v>
      </c>
      <c r="AA63" s="373">
        <f t="shared" si="1"/>
        <v>0</v>
      </c>
      <c r="AB63" s="29">
        <f t="shared" si="2"/>
        <v>0</v>
      </c>
    </row>
    <row r="64" spans="2:28" ht="52.8" x14ac:dyDescent="0.25">
      <c r="B64" s="28" t="s">
        <v>95</v>
      </c>
      <c r="C64" s="5" t="s">
        <v>96</v>
      </c>
      <c r="D64" s="4" t="s">
        <v>13</v>
      </c>
      <c r="E64" s="6">
        <v>0</v>
      </c>
      <c r="F64" s="374">
        <v>76305</v>
      </c>
      <c r="G64" s="452">
        <f t="shared" si="3"/>
        <v>0</v>
      </c>
      <c r="H64" s="373"/>
      <c r="I64" s="374">
        <v>76305</v>
      </c>
      <c r="J64" s="29">
        <f t="shared" si="50"/>
        <v>0</v>
      </c>
      <c r="K64" s="453"/>
      <c r="L64" s="7">
        <f t="shared" si="4"/>
        <v>0</v>
      </c>
      <c r="M64" s="453"/>
      <c r="N64" s="7">
        <f t="shared" si="5"/>
        <v>0</v>
      </c>
      <c r="O64" s="373">
        <f t="shared" si="6"/>
        <v>0</v>
      </c>
      <c r="P64" s="7">
        <f t="shared" si="7"/>
        <v>0</v>
      </c>
      <c r="Q64" s="373">
        <v>0</v>
      </c>
      <c r="R64" s="29">
        <f t="shared" si="8"/>
        <v>0</v>
      </c>
      <c r="S64" s="373"/>
      <c r="T64" s="29">
        <f t="shared" si="8"/>
        <v>0</v>
      </c>
      <c r="U64" s="373"/>
      <c r="V64" s="29">
        <f t="shared" ref="V64:X64" si="54">ROUND(U64*$F64,0)</f>
        <v>0</v>
      </c>
      <c r="W64" s="373"/>
      <c r="X64" s="29">
        <f t="shared" si="54"/>
        <v>0</v>
      </c>
      <c r="Y64" s="373">
        <f t="shared" si="10"/>
        <v>0</v>
      </c>
      <c r="Z64" s="29">
        <f t="shared" si="11"/>
        <v>0</v>
      </c>
      <c r="AA64" s="373">
        <f t="shared" si="1"/>
        <v>0</v>
      </c>
      <c r="AB64" s="29">
        <f t="shared" si="2"/>
        <v>0</v>
      </c>
    </row>
    <row r="65" spans="2:28" ht="52.8" x14ac:dyDescent="0.25">
      <c r="B65" s="28" t="s">
        <v>97</v>
      </c>
      <c r="C65" s="5" t="s">
        <v>98</v>
      </c>
      <c r="D65" s="4" t="s">
        <v>17</v>
      </c>
      <c r="E65" s="6">
        <v>0</v>
      </c>
      <c r="F65" s="374">
        <v>20135</v>
      </c>
      <c r="G65" s="452">
        <f t="shared" si="3"/>
        <v>0</v>
      </c>
      <c r="H65" s="373"/>
      <c r="I65" s="374">
        <v>20135</v>
      </c>
      <c r="J65" s="29">
        <f t="shared" si="50"/>
        <v>0</v>
      </c>
      <c r="K65" s="453"/>
      <c r="L65" s="7">
        <f t="shared" si="4"/>
        <v>0</v>
      </c>
      <c r="M65" s="453"/>
      <c r="N65" s="7">
        <f t="shared" si="5"/>
        <v>0</v>
      </c>
      <c r="O65" s="373">
        <f t="shared" si="6"/>
        <v>0</v>
      </c>
      <c r="P65" s="7">
        <f t="shared" si="7"/>
        <v>0</v>
      </c>
      <c r="Q65" s="373">
        <v>0</v>
      </c>
      <c r="R65" s="29">
        <f t="shared" si="8"/>
        <v>0</v>
      </c>
      <c r="S65" s="373"/>
      <c r="T65" s="29">
        <f t="shared" si="8"/>
        <v>0</v>
      </c>
      <c r="U65" s="373"/>
      <c r="V65" s="29">
        <f t="shared" ref="V65:X65" si="55">ROUND(U65*$F65,0)</f>
        <v>0</v>
      </c>
      <c r="W65" s="373"/>
      <c r="X65" s="29">
        <f t="shared" si="55"/>
        <v>0</v>
      </c>
      <c r="Y65" s="373">
        <f t="shared" si="10"/>
        <v>0</v>
      </c>
      <c r="Z65" s="29">
        <f t="shared" si="11"/>
        <v>0</v>
      </c>
      <c r="AA65" s="373">
        <f t="shared" si="1"/>
        <v>0</v>
      </c>
      <c r="AB65" s="29">
        <f t="shared" si="2"/>
        <v>0</v>
      </c>
    </row>
    <row r="66" spans="2:28" ht="79.2" x14ac:dyDescent="0.25">
      <c r="B66" s="28" t="s">
        <v>99</v>
      </c>
      <c r="C66" s="5" t="s">
        <v>100</v>
      </c>
      <c r="D66" s="4" t="s">
        <v>20</v>
      </c>
      <c r="E66" s="6">
        <v>0</v>
      </c>
      <c r="F66" s="374">
        <v>504382</v>
      </c>
      <c r="G66" s="452">
        <f t="shared" si="3"/>
        <v>0</v>
      </c>
      <c r="H66" s="373"/>
      <c r="I66" s="374">
        <v>504382</v>
      </c>
      <c r="J66" s="29">
        <f t="shared" si="50"/>
        <v>0</v>
      </c>
      <c r="K66" s="453"/>
      <c r="L66" s="7">
        <f t="shared" si="4"/>
        <v>0</v>
      </c>
      <c r="M66" s="453"/>
      <c r="N66" s="7">
        <f t="shared" si="5"/>
        <v>0</v>
      </c>
      <c r="O66" s="373">
        <f t="shared" si="6"/>
        <v>0</v>
      </c>
      <c r="P66" s="7">
        <f t="shared" si="7"/>
        <v>0</v>
      </c>
      <c r="Q66" s="373">
        <v>0</v>
      </c>
      <c r="R66" s="29">
        <f t="shared" si="8"/>
        <v>0</v>
      </c>
      <c r="S66" s="373"/>
      <c r="T66" s="29">
        <f t="shared" si="8"/>
        <v>0</v>
      </c>
      <c r="U66" s="373"/>
      <c r="V66" s="29">
        <f t="shared" ref="V66:X66" si="56">ROUND(U66*$F66,0)</f>
        <v>0</v>
      </c>
      <c r="W66" s="373"/>
      <c r="X66" s="29">
        <f t="shared" si="56"/>
        <v>0</v>
      </c>
      <c r="Y66" s="373">
        <f t="shared" si="10"/>
        <v>0</v>
      </c>
      <c r="Z66" s="29">
        <f t="shared" si="11"/>
        <v>0</v>
      </c>
      <c r="AA66" s="373">
        <f t="shared" si="1"/>
        <v>0</v>
      </c>
      <c r="AB66" s="29">
        <f t="shared" si="2"/>
        <v>0</v>
      </c>
    </row>
    <row r="67" spans="2:28" x14ac:dyDescent="0.25">
      <c r="B67" s="30" t="s">
        <v>101</v>
      </c>
      <c r="C67" s="8" t="s">
        <v>102</v>
      </c>
      <c r="D67" s="9"/>
      <c r="E67" s="9"/>
      <c r="F67" s="9"/>
      <c r="G67" s="455">
        <f t="shared" si="3"/>
        <v>0</v>
      </c>
      <c r="H67" s="375"/>
      <c r="I67" s="9"/>
      <c r="J67" s="376">
        <f t="shared" si="50"/>
        <v>0</v>
      </c>
      <c r="K67" s="456"/>
      <c r="L67" s="9">
        <f t="shared" si="4"/>
        <v>0</v>
      </c>
      <c r="M67" s="456"/>
      <c r="N67" s="9">
        <f t="shared" si="5"/>
        <v>0</v>
      </c>
      <c r="O67" s="375">
        <f t="shared" si="6"/>
        <v>0</v>
      </c>
      <c r="P67" s="9">
        <f t="shared" si="7"/>
        <v>0</v>
      </c>
      <c r="Q67" s="375"/>
      <c r="R67" s="376">
        <f t="shared" si="8"/>
        <v>0</v>
      </c>
      <c r="S67" s="375"/>
      <c r="T67" s="376">
        <f t="shared" si="8"/>
        <v>0</v>
      </c>
      <c r="U67" s="375"/>
      <c r="V67" s="376">
        <f t="shared" ref="V67:X67" si="57">ROUND(U67*$F67,0)</f>
        <v>0</v>
      </c>
      <c r="W67" s="375"/>
      <c r="X67" s="376">
        <f t="shared" si="57"/>
        <v>0</v>
      </c>
      <c r="Y67" s="375">
        <f t="shared" si="10"/>
        <v>0</v>
      </c>
      <c r="Z67" s="376">
        <f t="shared" si="11"/>
        <v>0</v>
      </c>
      <c r="AA67" s="375">
        <f t="shared" si="1"/>
        <v>0</v>
      </c>
      <c r="AB67" s="376">
        <f t="shared" si="2"/>
        <v>0</v>
      </c>
    </row>
    <row r="68" spans="2:28" ht="66" x14ac:dyDescent="0.25">
      <c r="B68" s="28" t="s">
        <v>103</v>
      </c>
      <c r="C68" s="5" t="s">
        <v>104</v>
      </c>
      <c r="D68" s="4" t="s">
        <v>13</v>
      </c>
      <c r="E68" s="6">
        <v>0</v>
      </c>
      <c r="F68" s="374">
        <v>44943</v>
      </c>
      <c r="G68" s="452">
        <f t="shared" si="3"/>
        <v>0</v>
      </c>
      <c r="H68" s="373"/>
      <c r="I68" s="374">
        <v>44943</v>
      </c>
      <c r="J68" s="29">
        <f t="shared" si="50"/>
        <v>0</v>
      </c>
      <c r="K68" s="453"/>
      <c r="L68" s="7">
        <f t="shared" si="4"/>
        <v>0</v>
      </c>
      <c r="M68" s="454"/>
      <c r="N68" s="7">
        <f t="shared" si="5"/>
        <v>0</v>
      </c>
      <c r="O68" s="373">
        <f t="shared" si="6"/>
        <v>0</v>
      </c>
      <c r="P68" s="7">
        <f t="shared" si="7"/>
        <v>0</v>
      </c>
      <c r="Q68" s="373">
        <v>0</v>
      </c>
      <c r="R68" s="29">
        <f t="shared" si="8"/>
        <v>0</v>
      </c>
      <c r="S68" s="373"/>
      <c r="T68" s="29">
        <f t="shared" si="8"/>
        <v>0</v>
      </c>
      <c r="U68" s="373"/>
      <c r="V68" s="29">
        <f t="shared" ref="V68:X68" si="58">ROUND(U68*$F68,0)</f>
        <v>0</v>
      </c>
      <c r="W68" s="373"/>
      <c r="X68" s="29">
        <f t="shared" si="58"/>
        <v>0</v>
      </c>
      <c r="Y68" s="373">
        <f t="shared" si="10"/>
        <v>0</v>
      </c>
      <c r="Z68" s="29">
        <f t="shared" si="11"/>
        <v>0</v>
      </c>
      <c r="AA68" s="373">
        <f t="shared" si="1"/>
        <v>0</v>
      </c>
      <c r="AB68" s="29">
        <f t="shared" si="2"/>
        <v>0</v>
      </c>
    </row>
    <row r="69" spans="2:28" ht="81" customHeight="1" x14ac:dyDescent="0.25">
      <c r="B69" s="28" t="s">
        <v>105</v>
      </c>
      <c r="C69" s="5" t="s">
        <v>106</v>
      </c>
      <c r="D69" s="4" t="s">
        <v>17</v>
      </c>
      <c r="E69" s="6">
        <v>0</v>
      </c>
      <c r="F69" s="374">
        <v>82991</v>
      </c>
      <c r="G69" s="452">
        <f t="shared" si="3"/>
        <v>0</v>
      </c>
      <c r="H69" s="373"/>
      <c r="I69" s="374">
        <v>82991</v>
      </c>
      <c r="J69" s="29">
        <f t="shared" si="50"/>
        <v>0</v>
      </c>
      <c r="K69" s="453"/>
      <c r="L69" s="7">
        <f t="shared" si="4"/>
        <v>0</v>
      </c>
      <c r="M69" s="453"/>
      <c r="N69" s="7">
        <f t="shared" si="5"/>
        <v>0</v>
      </c>
      <c r="O69" s="373">
        <f t="shared" si="6"/>
        <v>0</v>
      </c>
      <c r="P69" s="7">
        <f t="shared" si="7"/>
        <v>0</v>
      </c>
      <c r="Q69" s="373">
        <v>0</v>
      </c>
      <c r="R69" s="29">
        <f t="shared" si="8"/>
        <v>0</v>
      </c>
      <c r="S69" s="373"/>
      <c r="T69" s="29">
        <f t="shared" si="8"/>
        <v>0</v>
      </c>
      <c r="U69" s="373"/>
      <c r="V69" s="29">
        <f t="shared" ref="V69:X69" si="59">ROUND(U69*$F69,0)</f>
        <v>0</v>
      </c>
      <c r="W69" s="373"/>
      <c r="X69" s="29">
        <f t="shared" si="59"/>
        <v>0</v>
      </c>
      <c r="Y69" s="373">
        <f t="shared" si="10"/>
        <v>0</v>
      </c>
      <c r="Z69" s="29">
        <f t="shared" si="11"/>
        <v>0</v>
      </c>
      <c r="AA69" s="373">
        <f t="shared" si="1"/>
        <v>0</v>
      </c>
      <c r="AB69" s="29">
        <f t="shared" si="2"/>
        <v>0</v>
      </c>
    </row>
    <row r="70" spans="2:28" ht="79.2" x14ac:dyDescent="0.25">
      <c r="B70" s="28" t="s">
        <v>107</v>
      </c>
      <c r="C70" s="5" t="s">
        <v>108</v>
      </c>
      <c r="D70" s="4" t="s">
        <v>17</v>
      </c>
      <c r="E70" s="6">
        <v>0</v>
      </c>
      <c r="F70" s="374">
        <v>113734</v>
      </c>
      <c r="G70" s="452">
        <f t="shared" si="3"/>
        <v>0</v>
      </c>
      <c r="H70" s="373"/>
      <c r="I70" s="374">
        <v>113734</v>
      </c>
      <c r="J70" s="29">
        <f t="shared" si="50"/>
        <v>0</v>
      </c>
      <c r="K70" s="453"/>
      <c r="L70" s="7">
        <f t="shared" si="4"/>
        <v>0</v>
      </c>
      <c r="M70" s="453"/>
      <c r="N70" s="7">
        <f t="shared" si="5"/>
        <v>0</v>
      </c>
      <c r="O70" s="373">
        <f t="shared" si="6"/>
        <v>0</v>
      </c>
      <c r="P70" s="7">
        <f t="shared" si="7"/>
        <v>0</v>
      </c>
      <c r="Q70" s="373">
        <v>0</v>
      </c>
      <c r="R70" s="29">
        <f t="shared" si="8"/>
        <v>0</v>
      </c>
      <c r="S70" s="373"/>
      <c r="T70" s="29">
        <f t="shared" si="8"/>
        <v>0</v>
      </c>
      <c r="U70" s="373"/>
      <c r="V70" s="29">
        <f t="shared" ref="V70:X70" si="60">ROUND(U70*$F70,0)</f>
        <v>0</v>
      </c>
      <c r="W70" s="373"/>
      <c r="X70" s="29">
        <f t="shared" si="60"/>
        <v>0</v>
      </c>
      <c r="Y70" s="373">
        <f t="shared" si="10"/>
        <v>0</v>
      </c>
      <c r="Z70" s="29">
        <f t="shared" si="11"/>
        <v>0</v>
      </c>
      <c r="AA70" s="373">
        <f t="shared" si="1"/>
        <v>0</v>
      </c>
      <c r="AB70" s="29">
        <f t="shared" si="2"/>
        <v>0</v>
      </c>
    </row>
    <row r="71" spans="2:28" ht="52.8" x14ac:dyDescent="0.25">
      <c r="B71" s="28" t="s">
        <v>109</v>
      </c>
      <c r="C71" s="5" t="s">
        <v>110</v>
      </c>
      <c r="D71" s="4" t="s">
        <v>20</v>
      </c>
      <c r="E71" s="6">
        <v>9.48</v>
      </c>
      <c r="F71" s="374">
        <v>745682</v>
      </c>
      <c r="G71" s="452">
        <f t="shared" si="3"/>
        <v>7069065.3600000003</v>
      </c>
      <c r="H71" s="373"/>
      <c r="I71" s="374">
        <v>745682</v>
      </c>
      <c r="J71" s="29">
        <f t="shared" si="50"/>
        <v>0</v>
      </c>
      <c r="K71" s="453"/>
      <c r="L71" s="7">
        <f t="shared" si="4"/>
        <v>0</v>
      </c>
      <c r="M71" s="453">
        <v>4.74</v>
      </c>
      <c r="N71" s="7">
        <f t="shared" si="5"/>
        <v>3534532.68</v>
      </c>
      <c r="O71" s="373">
        <f t="shared" si="6"/>
        <v>4.74</v>
      </c>
      <c r="P71" s="546">
        <f t="shared" si="7"/>
        <v>3534532.68</v>
      </c>
      <c r="Q71" s="373">
        <v>0</v>
      </c>
      <c r="R71" s="29">
        <f t="shared" si="8"/>
        <v>0</v>
      </c>
      <c r="S71" s="373"/>
      <c r="T71" s="29">
        <f t="shared" si="8"/>
        <v>0</v>
      </c>
      <c r="U71" s="373"/>
      <c r="V71" s="29">
        <f t="shared" ref="V71:X71" si="61">ROUND(U71*$F71,0)</f>
        <v>0</v>
      </c>
      <c r="W71" s="373"/>
      <c r="X71" s="29">
        <f t="shared" si="61"/>
        <v>0</v>
      </c>
      <c r="Y71" s="373">
        <f t="shared" si="10"/>
        <v>0</v>
      </c>
      <c r="Z71" s="29">
        <f t="shared" si="11"/>
        <v>0</v>
      </c>
      <c r="AA71" s="373">
        <f t="shared" si="1"/>
        <v>4.74</v>
      </c>
      <c r="AB71" s="29">
        <f t="shared" si="2"/>
        <v>3534532.68</v>
      </c>
    </row>
    <row r="72" spans="2:28" ht="66" x14ac:dyDescent="0.25">
      <c r="B72" s="28" t="s">
        <v>111</v>
      </c>
      <c r="C72" s="5" t="s">
        <v>112</v>
      </c>
      <c r="D72" s="4" t="s">
        <v>13</v>
      </c>
      <c r="E72" s="6">
        <v>0</v>
      </c>
      <c r="F72" s="374">
        <v>33635</v>
      </c>
      <c r="G72" s="452">
        <f t="shared" si="3"/>
        <v>0</v>
      </c>
      <c r="H72" s="373"/>
      <c r="I72" s="374">
        <v>33635</v>
      </c>
      <c r="J72" s="29">
        <f t="shared" si="50"/>
        <v>0</v>
      </c>
      <c r="K72" s="453"/>
      <c r="L72" s="7">
        <f t="shared" si="4"/>
        <v>0</v>
      </c>
      <c r="M72" s="454"/>
      <c r="N72" s="7">
        <f t="shared" si="5"/>
        <v>0</v>
      </c>
      <c r="O72" s="373">
        <f t="shared" si="6"/>
        <v>0</v>
      </c>
      <c r="P72" s="7">
        <f t="shared" si="7"/>
        <v>0</v>
      </c>
      <c r="Q72" s="373">
        <v>0</v>
      </c>
      <c r="R72" s="29">
        <f t="shared" si="8"/>
        <v>0</v>
      </c>
      <c r="S72" s="373"/>
      <c r="T72" s="29">
        <f t="shared" si="8"/>
        <v>0</v>
      </c>
      <c r="U72" s="373"/>
      <c r="V72" s="29">
        <f t="shared" ref="V72:X72" si="62">ROUND(U72*$F72,0)</f>
        <v>0</v>
      </c>
      <c r="W72" s="373"/>
      <c r="X72" s="29">
        <f t="shared" si="62"/>
        <v>0</v>
      </c>
      <c r="Y72" s="373">
        <f t="shared" si="10"/>
        <v>0</v>
      </c>
      <c r="Z72" s="29">
        <f t="shared" si="11"/>
        <v>0</v>
      </c>
      <c r="AA72" s="373">
        <f t="shared" si="1"/>
        <v>0</v>
      </c>
      <c r="AB72" s="29">
        <f t="shared" si="2"/>
        <v>0</v>
      </c>
    </row>
    <row r="73" spans="2:28" x14ac:dyDescent="0.25">
      <c r="B73" s="30" t="s">
        <v>113</v>
      </c>
      <c r="C73" s="8" t="s">
        <v>114</v>
      </c>
      <c r="D73" s="9"/>
      <c r="E73" s="9"/>
      <c r="F73" s="9"/>
      <c r="G73" s="455">
        <f t="shared" si="3"/>
        <v>0</v>
      </c>
      <c r="H73" s="375"/>
      <c r="I73" s="9"/>
      <c r="J73" s="376">
        <f t="shared" si="50"/>
        <v>0</v>
      </c>
      <c r="K73" s="456"/>
      <c r="L73" s="9">
        <f t="shared" si="4"/>
        <v>0</v>
      </c>
      <c r="M73" s="456"/>
      <c r="N73" s="9">
        <f t="shared" si="5"/>
        <v>0</v>
      </c>
      <c r="O73" s="375">
        <f t="shared" si="6"/>
        <v>0</v>
      </c>
      <c r="P73" s="9">
        <f t="shared" si="7"/>
        <v>0</v>
      </c>
      <c r="Q73" s="375"/>
      <c r="R73" s="376">
        <f t="shared" si="8"/>
        <v>0</v>
      </c>
      <c r="S73" s="375"/>
      <c r="T73" s="376">
        <f t="shared" si="8"/>
        <v>0</v>
      </c>
      <c r="U73" s="375"/>
      <c r="V73" s="376">
        <f t="shared" ref="V73:X73" si="63">ROUND(U73*$F73,0)</f>
        <v>0</v>
      </c>
      <c r="W73" s="375"/>
      <c r="X73" s="376">
        <f t="shared" si="63"/>
        <v>0</v>
      </c>
      <c r="Y73" s="375">
        <f t="shared" si="10"/>
        <v>0</v>
      </c>
      <c r="Z73" s="376">
        <f t="shared" si="11"/>
        <v>0</v>
      </c>
      <c r="AA73" s="375">
        <f t="shared" si="1"/>
        <v>0</v>
      </c>
      <c r="AB73" s="376">
        <f t="shared" si="2"/>
        <v>0</v>
      </c>
    </row>
    <row r="74" spans="2:28" ht="52.8" x14ac:dyDescent="0.25">
      <c r="B74" s="28" t="s">
        <v>115</v>
      </c>
      <c r="C74" s="5" t="s">
        <v>116</v>
      </c>
      <c r="D74" s="4" t="s">
        <v>13</v>
      </c>
      <c r="E74" s="6">
        <v>0</v>
      </c>
      <c r="F74" s="374">
        <v>41357</v>
      </c>
      <c r="G74" s="452">
        <f t="shared" si="3"/>
        <v>0</v>
      </c>
      <c r="H74" s="373"/>
      <c r="I74" s="374">
        <v>41357</v>
      </c>
      <c r="J74" s="29">
        <f t="shared" si="50"/>
        <v>0</v>
      </c>
      <c r="K74" s="453"/>
      <c r="L74" s="7">
        <f t="shared" si="4"/>
        <v>0</v>
      </c>
      <c r="M74" s="454"/>
      <c r="N74" s="7">
        <f t="shared" si="5"/>
        <v>0</v>
      </c>
      <c r="O74" s="373">
        <f t="shared" si="6"/>
        <v>0</v>
      </c>
      <c r="P74" s="7">
        <f t="shared" si="7"/>
        <v>0</v>
      </c>
      <c r="Q74" s="373">
        <v>0</v>
      </c>
      <c r="R74" s="29">
        <f t="shared" si="8"/>
        <v>0</v>
      </c>
      <c r="S74" s="373"/>
      <c r="T74" s="29">
        <f t="shared" si="8"/>
        <v>0</v>
      </c>
      <c r="U74" s="373"/>
      <c r="V74" s="29">
        <f t="shared" ref="V74:X74" si="64">ROUND(U74*$F74,0)</f>
        <v>0</v>
      </c>
      <c r="W74" s="373"/>
      <c r="X74" s="29">
        <f t="shared" si="64"/>
        <v>0</v>
      </c>
      <c r="Y74" s="373">
        <f t="shared" si="10"/>
        <v>0</v>
      </c>
      <c r="Z74" s="29">
        <f t="shared" si="11"/>
        <v>0</v>
      </c>
      <c r="AA74" s="373">
        <f t="shared" si="1"/>
        <v>0</v>
      </c>
      <c r="AB74" s="29">
        <f t="shared" si="2"/>
        <v>0</v>
      </c>
    </row>
    <row r="75" spans="2:28" ht="39.6" x14ac:dyDescent="0.25">
      <c r="B75" s="28" t="s">
        <v>117</v>
      </c>
      <c r="C75" s="5" t="s">
        <v>118</v>
      </c>
      <c r="D75" s="4" t="s">
        <v>20</v>
      </c>
      <c r="E75" s="6">
        <v>0</v>
      </c>
      <c r="F75" s="374">
        <v>450724</v>
      </c>
      <c r="G75" s="452">
        <f t="shared" si="3"/>
        <v>0</v>
      </c>
      <c r="H75" s="373"/>
      <c r="I75" s="374">
        <v>450724</v>
      </c>
      <c r="J75" s="29">
        <f t="shared" si="50"/>
        <v>0</v>
      </c>
      <c r="K75" s="453"/>
      <c r="L75" s="7">
        <f t="shared" si="4"/>
        <v>0</v>
      </c>
      <c r="M75" s="453"/>
      <c r="N75" s="7">
        <f t="shared" si="5"/>
        <v>0</v>
      </c>
      <c r="O75" s="373">
        <f t="shared" si="6"/>
        <v>0</v>
      </c>
      <c r="P75" s="7">
        <f t="shared" si="7"/>
        <v>0</v>
      </c>
      <c r="Q75" s="373">
        <v>0</v>
      </c>
      <c r="R75" s="29">
        <f t="shared" si="8"/>
        <v>0</v>
      </c>
      <c r="S75" s="373"/>
      <c r="T75" s="29">
        <f t="shared" si="8"/>
        <v>0</v>
      </c>
      <c r="U75" s="373"/>
      <c r="V75" s="29">
        <f t="shared" ref="V75:X75" si="65">ROUND(U75*$F75,0)</f>
        <v>0</v>
      </c>
      <c r="W75" s="373"/>
      <c r="X75" s="29">
        <f t="shared" si="65"/>
        <v>0</v>
      </c>
      <c r="Y75" s="373">
        <f t="shared" si="10"/>
        <v>0</v>
      </c>
      <c r="Z75" s="29">
        <f t="shared" si="11"/>
        <v>0</v>
      </c>
      <c r="AA75" s="373">
        <f t="shared" si="1"/>
        <v>0</v>
      </c>
      <c r="AB75" s="29">
        <f t="shared" si="2"/>
        <v>0</v>
      </c>
    </row>
    <row r="76" spans="2:28" ht="52.8" x14ac:dyDescent="0.25">
      <c r="B76" s="28" t="s">
        <v>119</v>
      </c>
      <c r="C76" s="5" t="s">
        <v>120</v>
      </c>
      <c r="D76" s="4" t="s">
        <v>13</v>
      </c>
      <c r="E76" s="6">
        <v>0</v>
      </c>
      <c r="F76" s="374">
        <v>7779</v>
      </c>
      <c r="G76" s="452">
        <f t="shared" si="3"/>
        <v>0</v>
      </c>
      <c r="H76" s="373"/>
      <c r="I76" s="374">
        <v>7779</v>
      </c>
      <c r="J76" s="29">
        <f t="shared" si="50"/>
        <v>0</v>
      </c>
      <c r="K76" s="453"/>
      <c r="L76" s="7">
        <f t="shared" si="4"/>
        <v>0</v>
      </c>
      <c r="M76" s="453"/>
      <c r="N76" s="7">
        <f t="shared" si="5"/>
        <v>0</v>
      </c>
      <c r="O76" s="373">
        <f t="shared" si="6"/>
        <v>0</v>
      </c>
      <c r="P76" s="7">
        <f t="shared" si="7"/>
        <v>0</v>
      </c>
      <c r="Q76" s="373">
        <v>0</v>
      </c>
      <c r="R76" s="29">
        <f t="shared" si="8"/>
        <v>0</v>
      </c>
      <c r="S76" s="373"/>
      <c r="T76" s="29">
        <f t="shared" si="8"/>
        <v>0</v>
      </c>
      <c r="U76" s="373"/>
      <c r="V76" s="29">
        <f t="shared" ref="V76:X76" si="66">ROUND(U76*$F76,0)</f>
        <v>0</v>
      </c>
      <c r="W76" s="373"/>
      <c r="X76" s="29">
        <f t="shared" si="66"/>
        <v>0</v>
      </c>
      <c r="Y76" s="373">
        <f t="shared" si="10"/>
        <v>0</v>
      </c>
      <c r="Z76" s="29">
        <f t="shared" si="11"/>
        <v>0</v>
      </c>
      <c r="AA76" s="373">
        <f t="shared" si="1"/>
        <v>0</v>
      </c>
      <c r="AB76" s="29">
        <f t="shared" si="2"/>
        <v>0</v>
      </c>
    </row>
    <row r="77" spans="2:28" x14ac:dyDescent="0.25">
      <c r="B77" s="28" t="s">
        <v>121</v>
      </c>
      <c r="C77" s="5" t="s">
        <v>122</v>
      </c>
      <c r="D77" s="4" t="s">
        <v>17</v>
      </c>
      <c r="E77" s="6">
        <v>0</v>
      </c>
      <c r="F77" s="374">
        <v>3212</v>
      </c>
      <c r="G77" s="452">
        <f t="shared" si="3"/>
        <v>0</v>
      </c>
      <c r="H77" s="373"/>
      <c r="I77" s="374">
        <v>3212.4091427804215</v>
      </c>
      <c r="J77" s="29">
        <f t="shared" si="50"/>
        <v>0</v>
      </c>
      <c r="K77" s="453"/>
      <c r="L77" s="7">
        <f t="shared" si="4"/>
        <v>0</v>
      </c>
      <c r="M77" s="454"/>
      <c r="N77" s="7">
        <f t="shared" si="5"/>
        <v>0</v>
      </c>
      <c r="O77" s="373">
        <f t="shared" si="6"/>
        <v>0</v>
      </c>
      <c r="P77" s="7">
        <f t="shared" si="7"/>
        <v>0</v>
      </c>
      <c r="Q77" s="373">
        <v>0</v>
      </c>
      <c r="R77" s="29">
        <f t="shared" si="8"/>
        <v>0</v>
      </c>
      <c r="S77" s="373"/>
      <c r="T77" s="29">
        <f t="shared" si="8"/>
        <v>0</v>
      </c>
      <c r="U77" s="373"/>
      <c r="V77" s="29">
        <f t="shared" ref="V77:X77" si="67">ROUND(U77*$F77,0)</f>
        <v>0</v>
      </c>
      <c r="W77" s="373"/>
      <c r="X77" s="29">
        <f t="shared" si="67"/>
        <v>0</v>
      </c>
      <c r="Y77" s="373">
        <f t="shared" si="10"/>
        <v>0</v>
      </c>
      <c r="Z77" s="29">
        <f t="shared" si="11"/>
        <v>0</v>
      </c>
      <c r="AA77" s="373">
        <f t="shared" si="1"/>
        <v>0</v>
      </c>
      <c r="AB77" s="29">
        <f t="shared" si="2"/>
        <v>0</v>
      </c>
    </row>
    <row r="78" spans="2:28" x14ac:dyDescent="0.25">
      <c r="B78" s="28" t="s">
        <v>123</v>
      </c>
      <c r="C78" s="5" t="s">
        <v>124</v>
      </c>
      <c r="D78" s="4" t="s">
        <v>20</v>
      </c>
      <c r="E78" s="6">
        <v>0</v>
      </c>
      <c r="F78" s="374">
        <v>742519</v>
      </c>
      <c r="G78" s="452">
        <f t="shared" si="3"/>
        <v>0</v>
      </c>
      <c r="H78" s="373"/>
      <c r="I78" s="374">
        <v>742519.44982228021</v>
      </c>
      <c r="J78" s="29">
        <f t="shared" si="50"/>
        <v>0</v>
      </c>
      <c r="K78" s="453"/>
      <c r="L78" s="7">
        <f t="shared" si="4"/>
        <v>0</v>
      </c>
      <c r="M78" s="454"/>
      <c r="N78" s="7">
        <f t="shared" si="5"/>
        <v>0</v>
      </c>
      <c r="O78" s="373">
        <f t="shared" si="6"/>
        <v>0</v>
      </c>
      <c r="P78" s="7">
        <f t="shared" si="7"/>
        <v>0</v>
      </c>
      <c r="Q78" s="373">
        <v>0</v>
      </c>
      <c r="R78" s="29">
        <f t="shared" si="8"/>
        <v>0</v>
      </c>
      <c r="S78" s="373"/>
      <c r="T78" s="29">
        <f t="shared" si="8"/>
        <v>0</v>
      </c>
      <c r="U78" s="373"/>
      <c r="V78" s="29">
        <f t="shared" ref="V78:X78" si="68">ROUND(U78*$F78,0)</f>
        <v>0</v>
      </c>
      <c r="W78" s="373"/>
      <c r="X78" s="29">
        <f t="shared" si="68"/>
        <v>0</v>
      </c>
      <c r="Y78" s="373">
        <f t="shared" si="10"/>
        <v>0</v>
      </c>
      <c r="Z78" s="29">
        <f t="shared" si="11"/>
        <v>0</v>
      </c>
      <c r="AA78" s="373">
        <f t="shared" si="1"/>
        <v>0</v>
      </c>
      <c r="AB78" s="29">
        <f t="shared" si="2"/>
        <v>0</v>
      </c>
    </row>
    <row r="79" spans="2:28" x14ac:dyDescent="0.25">
      <c r="B79" s="26">
        <v>6</v>
      </c>
      <c r="C79" s="1" t="s">
        <v>125</v>
      </c>
      <c r="D79" s="2"/>
      <c r="E79" s="2"/>
      <c r="F79" s="372"/>
      <c r="G79" s="450">
        <f t="shared" si="3"/>
        <v>0</v>
      </c>
      <c r="H79" s="371"/>
      <c r="I79" s="372" t="s">
        <v>7</v>
      </c>
      <c r="J79" s="27"/>
      <c r="K79" s="451"/>
      <c r="L79" s="3">
        <f t="shared" si="4"/>
        <v>0</v>
      </c>
      <c r="M79" s="451"/>
      <c r="N79" s="3">
        <f t="shared" si="5"/>
        <v>0</v>
      </c>
      <c r="O79" s="371">
        <f t="shared" si="6"/>
        <v>0</v>
      </c>
      <c r="P79" s="3"/>
      <c r="Q79" s="371"/>
      <c r="R79" s="27">
        <f t="shared" si="8"/>
        <v>0</v>
      </c>
      <c r="S79" s="371"/>
      <c r="T79" s="27">
        <f t="shared" si="8"/>
        <v>0</v>
      </c>
      <c r="U79" s="371"/>
      <c r="V79" s="27">
        <f t="shared" ref="V79:X79" si="69">ROUND(U79*$F79,0)</f>
        <v>0</v>
      </c>
      <c r="W79" s="371"/>
      <c r="X79" s="27">
        <f t="shared" si="69"/>
        <v>0</v>
      </c>
      <c r="Y79" s="371">
        <f t="shared" si="10"/>
        <v>0</v>
      </c>
      <c r="Z79" s="27">
        <f t="shared" si="11"/>
        <v>0</v>
      </c>
      <c r="AA79" s="371">
        <f t="shared" si="1"/>
        <v>0</v>
      </c>
      <c r="AB79" s="27">
        <f t="shared" si="2"/>
        <v>0</v>
      </c>
    </row>
    <row r="80" spans="2:28" ht="52.8" x14ac:dyDescent="0.25">
      <c r="B80" s="28">
        <v>6.1</v>
      </c>
      <c r="C80" s="5" t="s">
        <v>126</v>
      </c>
      <c r="D80" s="4" t="s">
        <v>127</v>
      </c>
      <c r="E80" s="6">
        <v>0</v>
      </c>
      <c r="F80" s="374">
        <v>7360</v>
      </c>
      <c r="G80" s="452">
        <f t="shared" si="3"/>
        <v>0</v>
      </c>
      <c r="H80" s="373"/>
      <c r="I80" s="374">
        <v>7367</v>
      </c>
      <c r="J80" s="29">
        <f t="shared" ref="J80:J111" si="70">H80*I80</f>
        <v>0</v>
      </c>
      <c r="K80" s="453"/>
      <c r="L80" s="7">
        <f t="shared" si="4"/>
        <v>0</v>
      </c>
      <c r="M80" s="453"/>
      <c r="N80" s="7">
        <f t="shared" si="5"/>
        <v>0</v>
      </c>
      <c r="O80" s="373">
        <f t="shared" si="6"/>
        <v>0</v>
      </c>
      <c r="P80" s="7">
        <f t="shared" si="7"/>
        <v>0</v>
      </c>
      <c r="Q80" s="373">
        <v>0</v>
      </c>
      <c r="R80" s="29">
        <f t="shared" si="8"/>
        <v>0</v>
      </c>
      <c r="S80" s="373"/>
      <c r="T80" s="29">
        <f t="shared" si="8"/>
        <v>0</v>
      </c>
      <c r="U80" s="373"/>
      <c r="V80" s="29">
        <f t="shared" ref="V80:X80" si="71">ROUND(U80*$F80,0)</f>
        <v>0</v>
      </c>
      <c r="W80" s="373"/>
      <c r="X80" s="29">
        <f t="shared" si="71"/>
        <v>0</v>
      </c>
      <c r="Y80" s="373">
        <f t="shared" si="10"/>
        <v>0</v>
      </c>
      <c r="Z80" s="29">
        <f t="shared" si="11"/>
        <v>0</v>
      </c>
      <c r="AA80" s="373">
        <f t="shared" si="1"/>
        <v>0</v>
      </c>
      <c r="AB80" s="29">
        <f t="shared" si="2"/>
        <v>0</v>
      </c>
    </row>
    <row r="81" spans="2:28" ht="26.4" x14ac:dyDescent="0.25">
      <c r="B81" s="28">
        <v>6.2</v>
      </c>
      <c r="C81" s="5" t="s">
        <v>128</v>
      </c>
      <c r="D81" s="4" t="s">
        <v>17</v>
      </c>
      <c r="E81" s="6">
        <v>0</v>
      </c>
      <c r="F81" s="374">
        <v>18314</v>
      </c>
      <c r="G81" s="452">
        <f t="shared" si="3"/>
        <v>0</v>
      </c>
      <c r="H81" s="373"/>
      <c r="I81" s="374">
        <v>18314</v>
      </c>
      <c r="J81" s="29">
        <f t="shared" si="70"/>
        <v>0</v>
      </c>
      <c r="K81" s="453"/>
      <c r="L81" s="7">
        <f t="shared" si="4"/>
        <v>0</v>
      </c>
      <c r="M81" s="453"/>
      <c r="N81" s="7">
        <f t="shared" si="5"/>
        <v>0</v>
      </c>
      <c r="O81" s="373">
        <f t="shared" si="6"/>
        <v>0</v>
      </c>
      <c r="P81" s="7">
        <f t="shared" si="7"/>
        <v>0</v>
      </c>
      <c r="Q81" s="373">
        <v>0</v>
      </c>
      <c r="R81" s="29">
        <f t="shared" si="8"/>
        <v>0</v>
      </c>
      <c r="S81" s="373"/>
      <c r="T81" s="29">
        <f t="shared" si="8"/>
        <v>0</v>
      </c>
      <c r="U81" s="373"/>
      <c r="V81" s="29">
        <f t="shared" ref="V81:X81" si="72">ROUND(U81*$F81,0)</f>
        <v>0</v>
      </c>
      <c r="W81" s="373"/>
      <c r="X81" s="29">
        <f t="shared" si="72"/>
        <v>0</v>
      </c>
      <c r="Y81" s="373">
        <f t="shared" si="10"/>
        <v>0</v>
      </c>
      <c r="Z81" s="29">
        <f t="shared" si="11"/>
        <v>0</v>
      </c>
      <c r="AA81" s="373">
        <f t="shared" si="1"/>
        <v>0</v>
      </c>
      <c r="AB81" s="29">
        <f t="shared" si="2"/>
        <v>0</v>
      </c>
    </row>
    <row r="82" spans="2:28" ht="26.4" x14ac:dyDescent="0.25">
      <c r="B82" s="28">
        <v>6.3</v>
      </c>
      <c r="C82" s="5" t="s">
        <v>129</v>
      </c>
      <c r="D82" s="4" t="s">
        <v>17</v>
      </c>
      <c r="E82" s="6">
        <v>0</v>
      </c>
      <c r="F82" s="374">
        <v>26941</v>
      </c>
      <c r="G82" s="452">
        <f t="shared" si="3"/>
        <v>0</v>
      </c>
      <c r="H82" s="373"/>
      <c r="I82" s="374">
        <v>26941</v>
      </c>
      <c r="J82" s="29">
        <f t="shared" si="70"/>
        <v>0</v>
      </c>
      <c r="K82" s="453"/>
      <c r="L82" s="7">
        <f t="shared" si="4"/>
        <v>0</v>
      </c>
      <c r="M82" s="453"/>
      <c r="N82" s="7">
        <f t="shared" si="5"/>
        <v>0</v>
      </c>
      <c r="O82" s="373">
        <f t="shared" si="6"/>
        <v>0</v>
      </c>
      <c r="P82" s="7">
        <f t="shared" si="7"/>
        <v>0</v>
      </c>
      <c r="Q82" s="373">
        <v>0</v>
      </c>
      <c r="R82" s="29">
        <f t="shared" si="8"/>
        <v>0</v>
      </c>
      <c r="S82" s="373"/>
      <c r="T82" s="29">
        <f t="shared" si="8"/>
        <v>0</v>
      </c>
      <c r="U82" s="373"/>
      <c r="V82" s="29">
        <f t="shared" ref="V82:X82" si="73">ROUND(U82*$F82,0)</f>
        <v>0</v>
      </c>
      <c r="W82" s="373"/>
      <c r="X82" s="29">
        <f t="shared" si="73"/>
        <v>0</v>
      </c>
      <c r="Y82" s="373">
        <f t="shared" si="10"/>
        <v>0</v>
      </c>
      <c r="Z82" s="29">
        <f t="shared" si="11"/>
        <v>0</v>
      </c>
      <c r="AA82" s="373">
        <f t="shared" si="1"/>
        <v>0</v>
      </c>
      <c r="AB82" s="29">
        <f t="shared" si="2"/>
        <v>0</v>
      </c>
    </row>
    <row r="83" spans="2:28" ht="26.4" x14ac:dyDescent="0.25">
      <c r="B83" s="28" t="s">
        <v>130</v>
      </c>
      <c r="C83" s="5" t="s">
        <v>131</v>
      </c>
      <c r="D83" s="4" t="s">
        <v>17</v>
      </c>
      <c r="E83" s="6">
        <v>0</v>
      </c>
      <c r="F83" s="374">
        <v>29648</v>
      </c>
      <c r="G83" s="452">
        <f t="shared" si="3"/>
        <v>0</v>
      </c>
      <c r="H83" s="373"/>
      <c r="I83" s="374">
        <v>29648</v>
      </c>
      <c r="J83" s="29">
        <f t="shared" si="70"/>
        <v>0</v>
      </c>
      <c r="K83" s="453"/>
      <c r="L83" s="7">
        <f t="shared" si="4"/>
        <v>0</v>
      </c>
      <c r="M83" s="453"/>
      <c r="N83" s="7">
        <f t="shared" si="5"/>
        <v>0</v>
      </c>
      <c r="O83" s="373">
        <f t="shared" si="6"/>
        <v>0</v>
      </c>
      <c r="P83" s="7">
        <f t="shared" si="7"/>
        <v>0</v>
      </c>
      <c r="Q83" s="373">
        <v>0</v>
      </c>
      <c r="R83" s="29">
        <f t="shared" si="8"/>
        <v>0</v>
      </c>
      <c r="S83" s="373"/>
      <c r="T83" s="29">
        <f t="shared" si="8"/>
        <v>0</v>
      </c>
      <c r="U83" s="373"/>
      <c r="V83" s="29">
        <f t="shared" ref="V83:X83" si="74">ROUND(U83*$F83,0)</f>
        <v>0</v>
      </c>
      <c r="W83" s="373"/>
      <c r="X83" s="29">
        <f t="shared" si="74"/>
        <v>0</v>
      </c>
      <c r="Y83" s="373">
        <f t="shared" si="10"/>
        <v>0</v>
      </c>
      <c r="Z83" s="29">
        <f t="shared" si="11"/>
        <v>0</v>
      </c>
      <c r="AA83" s="373">
        <f t="shared" si="1"/>
        <v>0</v>
      </c>
      <c r="AB83" s="29">
        <f t="shared" si="2"/>
        <v>0</v>
      </c>
    </row>
    <row r="84" spans="2:28" x14ac:dyDescent="0.25">
      <c r="B84" s="26">
        <v>7</v>
      </c>
      <c r="C84" s="1" t="s">
        <v>132</v>
      </c>
      <c r="D84" s="2"/>
      <c r="E84" s="2"/>
      <c r="F84" s="372"/>
      <c r="G84" s="450">
        <f t="shared" si="3"/>
        <v>0</v>
      </c>
      <c r="H84" s="371"/>
      <c r="I84" s="372"/>
      <c r="J84" s="27">
        <f t="shared" si="70"/>
        <v>0</v>
      </c>
      <c r="K84" s="451"/>
      <c r="L84" s="3">
        <f t="shared" si="4"/>
        <v>0</v>
      </c>
      <c r="M84" s="451"/>
      <c r="N84" s="3">
        <f t="shared" si="5"/>
        <v>0</v>
      </c>
      <c r="O84" s="371">
        <f t="shared" si="6"/>
        <v>0</v>
      </c>
      <c r="P84" s="3">
        <f t="shared" si="7"/>
        <v>0</v>
      </c>
      <c r="Q84" s="371"/>
      <c r="R84" s="27">
        <f t="shared" si="8"/>
        <v>0</v>
      </c>
      <c r="S84" s="371"/>
      <c r="T84" s="27">
        <f t="shared" si="8"/>
        <v>0</v>
      </c>
      <c r="U84" s="371"/>
      <c r="V84" s="27">
        <f t="shared" ref="V84:X84" si="75">ROUND(U84*$F84,0)</f>
        <v>0</v>
      </c>
      <c r="W84" s="371"/>
      <c r="X84" s="27">
        <f t="shared" si="75"/>
        <v>0</v>
      </c>
      <c r="Y84" s="371">
        <f t="shared" si="10"/>
        <v>0</v>
      </c>
      <c r="Z84" s="27">
        <f t="shared" si="11"/>
        <v>0</v>
      </c>
      <c r="AA84" s="371">
        <f t="shared" si="1"/>
        <v>0</v>
      </c>
      <c r="AB84" s="27">
        <f t="shared" si="2"/>
        <v>0</v>
      </c>
    </row>
    <row r="85" spans="2:28" ht="118.8" x14ac:dyDescent="0.25">
      <c r="B85" s="28" t="s">
        <v>133</v>
      </c>
      <c r="C85" s="5" t="s">
        <v>134</v>
      </c>
      <c r="D85" s="4" t="s">
        <v>127</v>
      </c>
      <c r="E85" s="6">
        <v>0</v>
      </c>
      <c r="F85" s="374">
        <v>12305</v>
      </c>
      <c r="G85" s="452">
        <f t="shared" si="3"/>
        <v>0</v>
      </c>
      <c r="H85" s="373"/>
      <c r="I85" s="374">
        <v>13586.403666226444</v>
      </c>
      <c r="J85" s="29">
        <f t="shared" si="70"/>
        <v>0</v>
      </c>
      <c r="K85" s="453"/>
      <c r="L85" s="7">
        <f t="shared" si="4"/>
        <v>0</v>
      </c>
      <c r="M85" s="453"/>
      <c r="N85" s="7">
        <f t="shared" si="5"/>
        <v>0</v>
      </c>
      <c r="O85" s="373">
        <f t="shared" si="6"/>
        <v>0</v>
      </c>
      <c r="P85" s="7">
        <f t="shared" si="7"/>
        <v>0</v>
      </c>
      <c r="Q85" s="373">
        <v>0</v>
      </c>
      <c r="R85" s="29">
        <f t="shared" si="8"/>
        <v>0</v>
      </c>
      <c r="S85" s="373"/>
      <c r="T85" s="29">
        <f t="shared" si="8"/>
        <v>0</v>
      </c>
      <c r="U85" s="373"/>
      <c r="V85" s="29">
        <f t="shared" ref="V85:X85" si="76">ROUND(U85*$F85,0)</f>
        <v>0</v>
      </c>
      <c r="W85" s="373"/>
      <c r="X85" s="29">
        <f t="shared" si="76"/>
        <v>0</v>
      </c>
      <c r="Y85" s="373">
        <f t="shared" si="10"/>
        <v>0</v>
      </c>
      <c r="Z85" s="29">
        <f t="shared" si="11"/>
        <v>0</v>
      </c>
      <c r="AA85" s="373">
        <f t="shared" si="1"/>
        <v>0</v>
      </c>
      <c r="AB85" s="29">
        <f t="shared" si="2"/>
        <v>0</v>
      </c>
    </row>
    <row r="86" spans="2:28" ht="66.75" customHeight="1" x14ac:dyDescent="0.25">
      <c r="B86" s="28" t="s">
        <v>135</v>
      </c>
      <c r="C86" s="5" t="s">
        <v>136</v>
      </c>
      <c r="D86" s="4" t="s">
        <v>137</v>
      </c>
      <c r="E86" s="6">
        <v>7</v>
      </c>
      <c r="F86" s="374">
        <v>4959015</v>
      </c>
      <c r="G86" s="452">
        <f t="shared" si="3"/>
        <v>34713105</v>
      </c>
      <c r="H86" s="373"/>
      <c r="I86" s="374">
        <v>4959015.6178418668</v>
      </c>
      <c r="J86" s="29">
        <f t="shared" si="70"/>
        <v>0</v>
      </c>
      <c r="K86" s="453"/>
      <c r="L86" s="7">
        <f t="shared" si="4"/>
        <v>0</v>
      </c>
      <c r="M86" s="453">
        <v>3</v>
      </c>
      <c r="N86" s="7">
        <f t="shared" si="5"/>
        <v>14877045</v>
      </c>
      <c r="O86" s="373">
        <f t="shared" si="6"/>
        <v>4</v>
      </c>
      <c r="P86" s="546">
        <f t="shared" si="7"/>
        <v>19836062.471367467</v>
      </c>
      <c r="Q86" s="373">
        <v>0</v>
      </c>
      <c r="R86" s="29">
        <f t="shared" si="8"/>
        <v>0</v>
      </c>
      <c r="S86" s="373"/>
      <c r="T86" s="29">
        <f t="shared" si="8"/>
        <v>0</v>
      </c>
      <c r="U86" s="373"/>
      <c r="V86" s="29">
        <f t="shared" ref="V86:X86" si="77">ROUND(U86*$F86,0)</f>
        <v>0</v>
      </c>
      <c r="W86" s="373"/>
      <c r="X86" s="29">
        <f t="shared" si="77"/>
        <v>0</v>
      </c>
      <c r="Y86" s="373">
        <f t="shared" si="10"/>
        <v>0</v>
      </c>
      <c r="Z86" s="29">
        <f t="shared" si="11"/>
        <v>0</v>
      </c>
      <c r="AA86" s="373">
        <f t="shared" ref="AA86:AA149" si="78">O86-Y86</f>
        <v>4</v>
      </c>
      <c r="AB86" s="29">
        <f t="shared" ref="AB86:AB149" si="79">P86-Z86</f>
        <v>19836062.471367467</v>
      </c>
    </row>
    <row r="87" spans="2:28" x14ac:dyDescent="0.25">
      <c r="B87" s="26">
        <v>8</v>
      </c>
      <c r="C87" s="1" t="s">
        <v>138</v>
      </c>
      <c r="D87" s="2"/>
      <c r="E87" s="2"/>
      <c r="F87" s="372"/>
      <c r="G87" s="450">
        <f t="shared" ref="G87:G150" si="80">F87*E87</f>
        <v>0</v>
      </c>
      <c r="H87" s="371"/>
      <c r="I87" s="372"/>
      <c r="J87" s="27">
        <f t="shared" si="70"/>
        <v>0</v>
      </c>
      <c r="K87" s="451"/>
      <c r="L87" s="3">
        <f t="shared" ref="L87:L150" si="81">K87*F87</f>
        <v>0</v>
      </c>
      <c r="M87" s="451"/>
      <c r="N87" s="3">
        <f t="shared" ref="N87:N150" si="82">+F87*M87</f>
        <v>0</v>
      </c>
      <c r="O87" s="371">
        <f t="shared" ref="O87:O150" si="83">+E87+H87+K87-M87</f>
        <v>0</v>
      </c>
      <c r="P87" s="3">
        <f t="shared" ref="P87:P150" si="84">+O87*I87</f>
        <v>0</v>
      </c>
      <c r="Q87" s="371"/>
      <c r="R87" s="27">
        <f t="shared" ref="R87:T150" si="85">ROUND(Q87*$F87,0)</f>
        <v>0</v>
      </c>
      <c r="S87" s="371"/>
      <c r="T87" s="27">
        <f t="shared" si="85"/>
        <v>0</v>
      </c>
      <c r="U87" s="371"/>
      <c r="V87" s="27">
        <f t="shared" ref="V87:X87" si="86">ROUND(U87*$F87,0)</f>
        <v>0</v>
      </c>
      <c r="W87" s="371"/>
      <c r="X87" s="27">
        <f t="shared" si="86"/>
        <v>0</v>
      </c>
      <c r="Y87" s="371">
        <f t="shared" ref="Y87:Y150" si="87">Q87+S87+U87+W87</f>
        <v>0</v>
      </c>
      <c r="Z87" s="27">
        <f t="shared" ref="Z87:Z150" si="88">+R87+T87+V87+X87</f>
        <v>0</v>
      </c>
      <c r="AA87" s="371">
        <f t="shared" si="78"/>
        <v>0</v>
      </c>
      <c r="AB87" s="27">
        <f t="shared" si="79"/>
        <v>0</v>
      </c>
    </row>
    <row r="88" spans="2:28" ht="66" x14ac:dyDescent="0.25">
      <c r="B88" s="28" t="s">
        <v>139</v>
      </c>
      <c r="C88" s="5" t="s">
        <v>140</v>
      </c>
      <c r="D88" s="4" t="s">
        <v>17</v>
      </c>
      <c r="E88" s="6">
        <v>0</v>
      </c>
      <c r="F88" s="374">
        <v>66645</v>
      </c>
      <c r="G88" s="452">
        <f t="shared" si="80"/>
        <v>0</v>
      </c>
      <c r="H88" s="373"/>
      <c r="I88" s="374">
        <v>66645</v>
      </c>
      <c r="J88" s="29">
        <f t="shared" si="70"/>
        <v>0</v>
      </c>
      <c r="K88" s="453"/>
      <c r="L88" s="7">
        <f t="shared" si="81"/>
        <v>0</v>
      </c>
      <c r="M88" s="453"/>
      <c r="N88" s="7">
        <f t="shared" si="82"/>
        <v>0</v>
      </c>
      <c r="O88" s="373">
        <f t="shared" si="83"/>
        <v>0</v>
      </c>
      <c r="P88" s="7">
        <f t="shared" si="84"/>
        <v>0</v>
      </c>
      <c r="Q88" s="373">
        <v>0</v>
      </c>
      <c r="R88" s="29">
        <f t="shared" si="85"/>
        <v>0</v>
      </c>
      <c r="S88" s="373"/>
      <c r="T88" s="29">
        <f t="shared" si="85"/>
        <v>0</v>
      </c>
      <c r="U88" s="373"/>
      <c r="V88" s="29">
        <f t="shared" ref="V88:X88" si="89">ROUND(U88*$F88,0)</f>
        <v>0</v>
      </c>
      <c r="W88" s="373"/>
      <c r="X88" s="29">
        <f t="shared" si="89"/>
        <v>0</v>
      </c>
      <c r="Y88" s="373">
        <f t="shared" si="87"/>
        <v>0</v>
      </c>
      <c r="Z88" s="29">
        <f t="shared" si="88"/>
        <v>0</v>
      </c>
      <c r="AA88" s="373">
        <f t="shared" si="78"/>
        <v>0</v>
      </c>
      <c r="AB88" s="29">
        <f t="shared" si="79"/>
        <v>0</v>
      </c>
    </row>
    <row r="89" spans="2:28" ht="79.2" x14ac:dyDescent="0.25">
      <c r="B89" s="28" t="s">
        <v>141</v>
      </c>
      <c r="C89" s="5" t="s">
        <v>142</v>
      </c>
      <c r="D89" s="4" t="s">
        <v>13</v>
      </c>
      <c r="E89" s="6">
        <v>0</v>
      </c>
      <c r="F89" s="374">
        <v>74236</v>
      </c>
      <c r="G89" s="452">
        <f t="shared" si="80"/>
        <v>0</v>
      </c>
      <c r="H89" s="373"/>
      <c r="I89" s="374">
        <v>74236</v>
      </c>
      <c r="J89" s="29">
        <f t="shared" si="70"/>
        <v>0</v>
      </c>
      <c r="K89" s="453"/>
      <c r="L89" s="7">
        <f t="shared" si="81"/>
        <v>0</v>
      </c>
      <c r="M89" s="453"/>
      <c r="N89" s="7">
        <f t="shared" si="82"/>
        <v>0</v>
      </c>
      <c r="O89" s="373">
        <f t="shared" si="83"/>
        <v>0</v>
      </c>
      <c r="P89" s="7">
        <f t="shared" si="84"/>
        <v>0</v>
      </c>
      <c r="Q89" s="373">
        <v>0</v>
      </c>
      <c r="R89" s="29">
        <f t="shared" si="85"/>
        <v>0</v>
      </c>
      <c r="S89" s="373"/>
      <c r="T89" s="29">
        <f t="shared" si="85"/>
        <v>0</v>
      </c>
      <c r="U89" s="373"/>
      <c r="V89" s="29">
        <f t="shared" ref="V89:X89" si="90">ROUND(U89*$F89,0)</f>
        <v>0</v>
      </c>
      <c r="W89" s="373"/>
      <c r="X89" s="29">
        <f t="shared" si="90"/>
        <v>0</v>
      </c>
      <c r="Y89" s="373">
        <f t="shared" si="87"/>
        <v>0</v>
      </c>
      <c r="Z89" s="29">
        <f t="shared" si="88"/>
        <v>0</v>
      </c>
      <c r="AA89" s="373">
        <f t="shared" si="78"/>
        <v>0</v>
      </c>
      <c r="AB89" s="29">
        <f t="shared" si="79"/>
        <v>0</v>
      </c>
    </row>
    <row r="90" spans="2:28" ht="39.6" x14ac:dyDescent="0.25">
      <c r="B90" s="28" t="s">
        <v>143</v>
      </c>
      <c r="C90" s="5" t="s">
        <v>144</v>
      </c>
      <c r="D90" s="4" t="s">
        <v>17</v>
      </c>
      <c r="E90" s="6">
        <v>0</v>
      </c>
      <c r="F90" s="374">
        <v>63330</v>
      </c>
      <c r="G90" s="452">
        <f t="shared" si="80"/>
        <v>0</v>
      </c>
      <c r="H90" s="373"/>
      <c r="I90" s="374">
        <v>63330</v>
      </c>
      <c r="J90" s="29">
        <f t="shared" si="70"/>
        <v>0</v>
      </c>
      <c r="K90" s="453"/>
      <c r="L90" s="7">
        <f t="shared" si="81"/>
        <v>0</v>
      </c>
      <c r="M90" s="453"/>
      <c r="N90" s="7">
        <f t="shared" si="82"/>
        <v>0</v>
      </c>
      <c r="O90" s="373">
        <f t="shared" si="83"/>
        <v>0</v>
      </c>
      <c r="P90" s="7">
        <f t="shared" si="84"/>
        <v>0</v>
      </c>
      <c r="Q90" s="373">
        <v>0</v>
      </c>
      <c r="R90" s="29">
        <f t="shared" si="85"/>
        <v>0</v>
      </c>
      <c r="S90" s="373"/>
      <c r="T90" s="29">
        <f t="shared" si="85"/>
        <v>0</v>
      </c>
      <c r="U90" s="373"/>
      <c r="V90" s="29">
        <f t="shared" ref="V90:X90" si="91">ROUND(U90*$F90,0)</f>
        <v>0</v>
      </c>
      <c r="W90" s="373"/>
      <c r="X90" s="29">
        <f t="shared" si="91"/>
        <v>0</v>
      </c>
      <c r="Y90" s="373">
        <f t="shared" si="87"/>
        <v>0</v>
      </c>
      <c r="Z90" s="29">
        <f t="shared" si="88"/>
        <v>0</v>
      </c>
      <c r="AA90" s="373">
        <f t="shared" si="78"/>
        <v>0</v>
      </c>
      <c r="AB90" s="29">
        <f t="shared" si="79"/>
        <v>0</v>
      </c>
    </row>
    <row r="91" spans="2:28" ht="52.8" x14ac:dyDescent="0.25">
      <c r="B91" s="28" t="s">
        <v>145</v>
      </c>
      <c r="C91" s="5" t="s">
        <v>146</v>
      </c>
      <c r="D91" s="4" t="s">
        <v>17</v>
      </c>
      <c r="E91" s="6">
        <v>0</v>
      </c>
      <c r="F91" s="374">
        <v>70964</v>
      </c>
      <c r="G91" s="452">
        <f t="shared" si="80"/>
        <v>0</v>
      </c>
      <c r="H91" s="373"/>
      <c r="I91" s="374">
        <v>70964</v>
      </c>
      <c r="J91" s="29">
        <f t="shared" si="70"/>
        <v>0</v>
      </c>
      <c r="K91" s="453"/>
      <c r="L91" s="7">
        <f t="shared" si="81"/>
        <v>0</v>
      </c>
      <c r="M91" s="453"/>
      <c r="N91" s="7">
        <f t="shared" si="82"/>
        <v>0</v>
      </c>
      <c r="O91" s="373">
        <f t="shared" si="83"/>
        <v>0</v>
      </c>
      <c r="P91" s="7">
        <f t="shared" si="84"/>
        <v>0</v>
      </c>
      <c r="Q91" s="373">
        <v>0</v>
      </c>
      <c r="R91" s="29">
        <f t="shared" si="85"/>
        <v>0</v>
      </c>
      <c r="S91" s="373"/>
      <c r="T91" s="29">
        <f t="shared" si="85"/>
        <v>0</v>
      </c>
      <c r="U91" s="373"/>
      <c r="V91" s="29">
        <f t="shared" ref="V91:X91" si="92">ROUND(U91*$F91,0)</f>
        <v>0</v>
      </c>
      <c r="W91" s="373"/>
      <c r="X91" s="29">
        <f t="shared" si="92"/>
        <v>0</v>
      </c>
      <c r="Y91" s="373">
        <f t="shared" si="87"/>
        <v>0</v>
      </c>
      <c r="Z91" s="29">
        <f t="shared" si="88"/>
        <v>0</v>
      </c>
      <c r="AA91" s="373">
        <f t="shared" si="78"/>
        <v>0</v>
      </c>
      <c r="AB91" s="29">
        <f t="shared" si="79"/>
        <v>0</v>
      </c>
    </row>
    <row r="92" spans="2:28" ht="92.4" x14ac:dyDescent="0.25">
      <c r="B92" s="28" t="s">
        <v>147</v>
      </c>
      <c r="C92" s="5" t="s">
        <v>148</v>
      </c>
      <c r="D92" s="4" t="s">
        <v>17</v>
      </c>
      <c r="E92" s="6">
        <v>1250</v>
      </c>
      <c r="F92" s="374">
        <v>52788</v>
      </c>
      <c r="G92" s="452">
        <f t="shared" si="80"/>
        <v>65985000</v>
      </c>
      <c r="H92" s="373"/>
      <c r="I92" s="374">
        <v>52788</v>
      </c>
      <c r="J92" s="29">
        <f t="shared" si="70"/>
        <v>0</v>
      </c>
      <c r="K92" s="453">
        <v>763.86</v>
      </c>
      <c r="L92" s="7">
        <f t="shared" si="81"/>
        <v>40322641.68</v>
      </c>
      <c r="M92" s="453"/>
      <c r="N92" s="7">
        <f t="shared" si="82"/>
        <v>0</v>
      </c>
      <c r="O92" s="373">
        <f t="shared" si="83"/>
        <v>2013.8600000000001</v>
      </c>
      <c r="P92" s="546">
        <f t="shared" si="84"/>
        <v>106307641.68000001</v>
      </c>
      <c r="Q92" s="373">
        <v>0</v>
      </c>
      <c r="R92" s="29">
        <f t="shared" si="85"/>
        <v>0</v>
      </c>
      <c r="S92" s="373"/>
      <c r="T92" s="29">
        <f t="shared" si="85"/>
        <v>0</v>
      </c>
      <c r="U92" s="373"/>
      <c r="V92" s="29">
        <f t="shared" ref="V92:X92" si="93">ROUND(U92*$F92,0)</f>
        <v>0</v>
      </c>
      <c r="W92" s="373"/>
      <c r="X92" s="29">
        <f t="shared" si="93"/>
        <v>0</v>
      </c>
      <c r="Y92" s="373">
        <f t="shared" si="87"/>
        <v>0</v>
      </c>
      <c r="Z92" s="29">
        <f t="shared" si="88"/>
        <v>0</v>
      </c>
      <c r="AA92" s="373">
        <f t="shared" si="78"/>
        <v>2013.8600000000001</v>
      </c>
      <c r="AB92" s="29">
        <f t="shared" si="79"/>
        <v>106307641.68000001</v>
      </c>
    </row>
    <row r="93" spans="2:28" x14ac:dyDescent="0.25">
      <c r="B93" s="26">
        <v>9</v>
      </c>
      <c r="C93" s="1" t="s">
        <v>149</v>
      </c>
      <c r="D93" s="2"/>
      <c r="E93" s="2"/>
      <c r="F93" s="372"/>
      <c r="G93" s="450">
        <f t="shared" si="80"/>
        <v>0</v>
      </c>
      <c r="H93" s="371"/>
      <c r="I93" s="372"/>
      <c r="J93" s="27">
        <f t="shared" si="70"/>
        <v>0</v>
      </c>
      <c r="K93" s="451"/>
      <c r="L93" s="3">
        <f t="shared" si="81"/>
        <v>0</v>
      </c>
      <c r="M93" s="451"/>
      <c r="N93" s="3">
        <f t="shared" si="82"/>
        <v>0</v>
      </c>
      <c r="O93" s="371">
        <f t="shared" si="83"/>
        <v>0</v>
      </c>
      <c r="P93" s="3">
        <f t="shared" si="84"/>
        <v>0</v>
      </c>
      <c r="Q93" s="371"/>
      <c r="R93" s="27">
        <f t="shared" si="85"/>
        <v>0</v>
      </c>
      <c r="S93" s="371"/>
      <c r="T93" s="27">
        <f t="shared" si="85"/>
        <v>0</v>
      </c>
      <c r="U93" s="371"/>
      <c r="V93" s="27">
        <f t="shared" ref="V93:X93" si="94">ROUND(U93*$F93,0)</f>
        <v>0</v>
      </c>
      <c r="W93" s="371"/>
      <c r="X93" s="27">
        <f t="shared" si="94"/>
        <v>0</v>
      </c>
      <c r="Y93" s="371">
        <f t="shared" si="87"/>
        <v>0</v>
      </c>
      <c r="Z93" s="27">
        <f t="shared" si="88"/>
        <v>0</v>
      </c>
      <c r="AA93" s="371">
        <f t="shared" si="78"/>
        <v>0</v>
      </c>
      <c r="AB93" s="27">
        <f t="shared" si="79"/>
        <v>0</v>
      </c>
    </row>
    <row r="94" spans="2:28" ht="66" x14ac:dyDescent="0.25">
      <c r="B94" s="28">
        <v>9.1</v>
      </c>
      <c r="C94" s="5" t="s">
        <v>150</v>
      </c>
      <c r="D94" s="4" t="s">
        <v>17</v>
      </c>
      <c r="E94" s="6">
        <v>0</v>
      </c>
      <c r="F94" s="374">
        <v>37030</v>
      </c>
      <c r="G94" s="452">
        <f t="shared" si="80"/>
        <v>0</v>
      </c>
      <c r="H94" s="373"/>
      <c r="I94" s="374">
        <v>37030</v>
      </c>
      <c r="J94" s="29">
        <f t="shared" si="70"/>
        <v>0</v>
      </c>
      <c r="K94" s="453"/>
      <c r="L94" s="7">
        <f t="shared" si="81"/>
        <v>0</v>
      </c>
      <c r="M94" s="453"/>
      <c r="N94" s="7">
        <f t="shared" si="82"/>
        <v>0</v>
      </c>
      <c r="O94" s="373">
        <f t="shared" si="83"/>
        <v>0</v>
      </c>
      <c r="P94" s="7">
        <f t="shared" si="84"/>
        <v>0</v>
      </c>
      <c r="Q94" s="373">
        <v>0</v>
      </c>
      <c r="R94" s="29">
        <f t="shared" si="85"/>
        <v>0</v>
      </c>
      <c r="S94" s="373"/>
      <c r="T94" s="29">
        <f t="shared" si="85"/>
        <v>0</v>
      </c>
      <c r="U94" s="373"/>
      <c r="V94" s="29">
        <f t="shared" ref="V94:X94" si="95">ROUND(U94*$F94,0)</f>
        <v>0</v>
      </c>
      <c r="W94" s="373"/>
      <c r="X94" s="29">
        <f t="shared" si="95"/>
        <v>0</v>
      </c>
      <c r="Y94" s="373">
        <f t="shared" si="87"/>
        <v>0</v>
      </c>
      <c r="Z94" s="29">
        <f t="shared" si="88"/>
        <v>0</v>
      </c>
      <c r="AA94" s="373">
        <f t="shared" si="78"/>
        <v>0</v>
      </c>
      <c r="AB94" s="29">
        <f t="shared" si="79"/>
        <v>0</v>
      </c>
    </row>
    <row r="95" spans="2:28" ht="66" x14ac:dyDescent="0.25">
      <c r="B95" s="28" t="s">
        <v>151</v>
      </c>
      <c r="C95" s="5" t="s">
        <v>152</v>
      </c>
      <c r="D95" s="4" t="s">
        <v>17</v>
      </c>
      <c r="E95" s="6">
        <v>0</v>
      </c>
      <c r="F95" s="374">
        <v>39669</v>
      </c>
      <c r="G95" s="452">
        <f t="shared" si="80"/>
        <v>0</v>
      </c>
      <c r="H95" s="373"/>
      <c r="I95" s="374">
        <v>39669</v>
      </c>
      <c r="J95" s="29">
        <f t="shared" si="70"/>
        <v>0</v>
      </c>
      <c r="K95" s="453"/>
      <c r="L95" s="7">
        <f t="shared" si="81"/>
        <v>0</v>
      </c>
      <c r="M95" s="453"/>
      <c r="N95" s="7">
        <f t="shared" si="82"/>
        <v>0</v>
      </c>
      <c r="O95" s="373">
        <f t="shared" si="83"/>
        <v>0</v>
      </c>
      <c r="P95" s="7">
        <f t="shared" si="84"/>
        <v>0</v>
      </c>
      <c r="Q95" s="373">
        <v>0</v>
      </c>
      <c r="R95" s="29">
        <f t="shared" si="85"/>
        <v>0</v>
      </c>
      <c r="S95" s="373"/>
      <c r="T95" s="29">
        <f t="shared" si="85"/>
        <v>0</v>
      </c>
      <c r="U95" s="373"/>
      <c r="V95" s="29">
        <f t="shared" ref="V95:X95" si="96">ROUND(U95*$F95,0)</f>
        <v>0</v>
      </c>
      <c r="W95" s="373"/>
      <c r="X95" s="29">
        <f t="shared" si="96"/>
        <v>0</v>
      </c>
      <c r="Y95" s="373">
        <f t="shared" si="87"/>
        <v>0</v>
      </c>
      <c r="Z95" s="29">
        <f t="shared" si="88"/>
        <v>0</v>
      </c>
      <c r="AA95" s="373">
        <f t="shared" si="78"/>
        <v>0</v>
      </c>
      <c r="AB95" s="29">
        <f t="shared" si="79"/>
        <v>0</v>
      </c>
    </row>
    <row r="96" spans="2:28" ht="66" x14ac:dyDescent="0.25">
      <c r="B96" s="28" t="s">
        <v>153</v>
      </c>
      <c r="C96" s="5" t="s">
        <v>154</v>
      </c>
      <c r="D96" s="4" t="s">
        <v>17</v>
      </c>
      <c r="E96" s="6">
        <v>0</v>
      </c>
      <c r="F96" s="374">
        <v>61179</v>
      </c>
      <c r="G96" s="452">
        <f t="shared" si="80"/>
        <v>0</v>
      </c>
      <c r="H96" s="373"/>
      <c r="I96" s="374">
        <v>61179</v>
      </c>
      <c r="J96" s="29">
        <f t="shared" si="70"/>
        <v>0</v>
      </c>
      <c r="K96" s="453"/>
      <c r="L96" s="7">
        <f t="shared" si="81"/>
        <v>0</v>
      </c>
      <c r="M96" s="453"/>
      <c r="N96" s="7">
        <f t="shared" si="82"/>
        <v>0</v>
      </c>
      <c r="O96" s="373">
        <f t="shared" si="83"/>
        <v>0</v>
      </c>
      <c r="P96" s="7">
        <f t="shared" si="84"/>
        <v>0</v>
      </c>
      <c r="Q96" s="373">
        <v>0</v>
      </c>
      <c r="R96" s="29">
        <f t="shared" si="85"/>
        <v>0</v>
      </c>
      <c r="S96" s="373"/>
      <c r="T96" s="29">
        <f t="shared" si="85"/>
        <v>0</v>
      </c>
      <c r="U96" s="373"/>
      <c r="V96" s="29">
        <f t="shared" ref="V96:X96" si="97">ROUND(U96*$F96,0)</f>
        <v>0</v>
      </c>
      <c r="W96" s="373"/>
      <c r="X96" s="29">
        <f t="shared" si="97"/>
        <v>0</v>
      </c>
      <c r="Y96" s="373">
        <f t="shared" si="87"/>
        <v>0</v>
      </c>
      <c r="Z96" s="29">
        <f t="shared" si="88"/>
        <v>0</v>
      </c>
      <c r="AA96" s="373">
        <f t="shared" si="78"/>
        <v>0</v>
      </c>
      <c r="AB96" s="29">
        <f t="shared" si="79"/>
        <v>0</v>
      </c>
    </row>
    <row r="97" spans="2:28" ht="66" x14ac:dyDescent="0.25">
      <c r="B97" s="28" t="s">
        <v>155</v>
      </c>
      <c r="C97" s="5" t="s">
        <v>156</v>
      </c>
      <c r="D97" s="4" t="s">
        <v>17</v>
      </c>
      <c r="E97" s="6">
        <v>0</v>
      </c>
      <c r="F97" s="374">
        <v>63294</v>
      </c>
      <c r="G97" s="452">
        <f t="shared" si="80"/>
        <v>0</v>
      </c>
      <c r="H97" s="373"/>
      <c r="I97" s="374">
        <v>63294</v>
      </c>
      <c r="J97" s="29">
        <f t="shared" si="70"/>
        <v>0</v>
      </c>
      <c r="K97" s="453"/>
      <c r="L97" s="7">
        <f t="shared" si="81"/>
        <v>0</v>
      </c>
      <c r="M97" s="453"/>
      <c r="N97" s="7">
        <f t="shared" si="82"/>
        <v>0</v>
      </c>
      <c r="O97" s="373">
        <f t="shared" si="83"/>
        <v>0</v>
      </c>
      <c r="P97" s="7">
        <f t="shared" si="84"/>
        <v>0</v>
      </c>
      <c r="Q97" s="373">
        <v>0</v>
      </c>
      <c r="R97" s="29">
        <f t="shared" si="85"/>
        <v>0</v>
      </c>
      <c r="S97" s="373"/>
      <c r="T97" s="29">
        <f t="shared" si="85"/>
        <v>0</v>
      </c>
      <c r="U97" s="373"/>
      <c r="V97" s="29">
        <f t="shared" ref="V97:X97" si="98">ROUND(U97*$F97,0)</f>
        <v>0</v>
      </c>
      <c r="W97" s="373"/>
      <c r="X97" s="29">
        <f t="shared" si="98"/>
        <v>0</v>
      </c>
      <c r="Y97" s="373">
        <f t="shared" si="87"/>
        <v>0</v>
      </c>
      <c r="Z97" s="29">
        <f t="shared" si="88"/>
        <v>0</v>
      </c>
      <c r="AA97" s="373">
        <f t="shared" si="78"/>
        <v>0</v>
      </c>
      <c r="AB97" s="29">
        <f t="shared" si="79"/>
        <v>0</v>
      </c>
    </row>
    <row r="98" spans="2:28" ht="52.8" x14ac:dyDescent="0.25">
      <c r="B98" s="28" t="s">
        <v>157</v>
      </c>
      <c r="C98" s="5" t="s">
        <v>158</v>
      </c>
      <c r="D98" s="4" t="s">
        <v>17</v>
      </c>
      <c r="E98" s="6">
        <v>0</v>
      </c>
      <c r="F98" s="374">
        <v>79424</v>
      </c>
      <c r="G98" s="452">
        <f t="shared" si="80"/>
        <v>0</v>
      </c>
      <c r="H98" s="373"/>
      <c r="I98" s="374">
        <v>79424</v>
      </c>
      <c r="J98" s="29">
        <f t="shared" si="70"/>
        <v>0</v>
      </c>
      <c r="K98" s="453"/>
      <c r="L98" s="7">
        <f t="shared" si="81"/>
        <v>0</v>
      </c>
      <c r="M98" s="453"/>
      <c r="N98" s="7">
        <f t="shared" si="82"/>
        <v>0</v>
      </c>
      <c r="O98" s="373">
        <f t="shared" si="83"/>
        <v>0</v>
      </c>
      <c r="P98" s="7">
        <f t="shared" si="84"/>
        <v>0</v>
      </c>
      <c r="Q98" s="373">
        <v>0</v>
      </c>
      <c r="R98" s="29">
        <f t="shared" si="85"/>
        <v>0</v>
      </c>
      <c r="S98" s="373"/>
      <c r="T98" s="29">
        <f t="shared" si="85"/>
        <v>0</v>
      </c>
      <c r="U98" s="373"/>
      <c r="V98" s="29">
        <f t="shared" ref="V98:X98" si="99">ROUND(U98*$F98,0)</f>
        <v>0</v>
      </c>
      <c r="W98" s="373"/>
      <c r="X98" s="29">
        <f t="shared" si="99"/>
        <v>0</v>
      </c>
      <c r="Y98" s="373">
        <f t="shared" si="87"/>
        <v>0</v>
      </c>
      <c r="Z98" s="29">
        <f t="shared" si="88"/>
        <v>0</v>
      </c>
      <c r="AA98" s="373">
        <f t="shared" si="78"/>
        <v>0</v>
      </c>
      <c r="AB98" s="29">
        <f t="shared" si="79"/>
        <v>0</v>
      </c>
    </row>
    <row r="99" spans="2:28" ht="52.8" x14ac:dyDescent="0.25">
      <c r="B99" s="28" t="s">
        <v>159</v>
      </c>
      <c r="C99" s="5" t="s">
        <v>160</v>
      </c>
      <c r="D99" s="4" t="s">
        <v>17</v>
      </c>
      <c r="E99" s="6">
        <v>0</v>
      </c>
      <c r="F99" s="374">
        <v>83879</v>
      </c>
      <c r="G99" s="452">
        <f t="shared" si="80"/>
        <v>0</v>
      </c>
      <c r="H99" s="373"/>
      <c r="I99" s="374">
        <v>83879</v>
      </c>
      <c r="J99" s="29">
        <f t="shared" si="70"/>
        <v>0</v>
      </c>
      <c r="K99" s="453"/>
      <c r="L99" s="7">
        <f t="shared" si="81"/>
        <v>0</v>
      </c>
      <c r="M99" s="453"/>
      <c r="N99" s="7">
        <f t="shared" si="82"/>
        <v>0</v>
      </c>
      <c r="O99" s="373">
        <f t="shared" si="83"/>
        <v>0</v>
      </c>
      <c r="P99" s="7">
        <f t="shared" si="84"/>
        <v>0</v>
      </c>
      <c r="Q99" s="373">
        <v>0</v>
      </c>
      <c r="R99" s="29">
        <f t="shared" si="85"/>
        <v>0</v>
      </c>
      <c r="S99" s="373"/>
      <c r="T99" s="29">
        <f t="shared" si="85"/>
        <v>0</v>
      </c>
      <c r="U99" s="373"/>
      <c r="V99" s="29">
        <f t="shared" ref="V99:X99" si="100">ROUND(U99*$F99,0)</f>
        <v>0</v>
      </c>
      <c r="W99" s="373"/>
      <c r="X99" s="29">
        <f t="shared" si="100"/>
        <v>0</v>
      </c>
      <c r="Y99" s="373">
        <f t="shared" si="87"/>
        <v>0</v>
      </c>
      <c r="Z99" s="29">
        <f t="shared" si="88"/>
        <v>0</v>
      </c>
      <c r="AA99" s="373">
        <f t="shared" si="78"/>
        <v>0</v>
      </c>
      <c r="AB99" s="29">
        <f t="shared" si="79"/>
        <v>0</v>
      </c>
    </row>
    <row r="100" spans="2:28" ht="66" x14ac:dyDescent="0.25">
      <c r="B100" s="28" t="s">
        <v>161</v>
      </c>
      <c r="C100" s="5" t="s">
        <v>162</v>
      </c>
      <c r="D100" s="4" t="s">
        <v>17</v>
      </c>
      <c r="E100" s="6">
        <v>0</v>
      </c>
      <c r="F100" s="374">
        <v>55462</v>
      </c>
      <c r="G100" s="452">
        <f t="shared" si="80"/>
        <v>0</v>
      </c>
      <c r="H100" s="373"/>
      <c r="I100" s="374">
        <v>55462</v>
      </c>
      <c r="J100" s="29">
        <f t="shared" si="70"/>
        <v>0</v>
      </c>
      <c r="K100" s="453"/>
      <c r="L100" s="7">
        <f t="shared" si="81"/>
        <v>0</v>
      </c>
      <c r="M100" s="453"/>
      <c r="N100" s="7">
        <f t="shared" si="82"/>
        <v>0</v>
      </c>
      <c r="O100" s="373">
        <f t="shared" si="83"/>
        <v>0</v>
      </c>
      <c r="P100" s="7">
        <f t="shared" si="84"/>
        <v>0</v>
      </c>
      <c r="Q100" s="373">
        <v>0</v>
      </c>
      <c r="R100" s="29">
        <f t="shared" si="85"/>
        <v>0</v>
      </c>
      <c r="S100" s="373"/>
      <c r="T100" s="29">
        <f t="shared" si="85"/>
        <v>0</v>
      </c>
      <c r="U100" s="373"/>
      <c r="V100" s="29">
        <f t="shared" ref="V100:X100" si="101">ROUND(U100*$F100,0)</f>
        <v>0</v>
      </c>
      <c r="W100" s="373"/>
      <c r="X100" s="29">
        <f t="shared" si="101"/>
        <v>0</v>
      </c>
      <c r="Y100" s="373">
        <f t="shared" si="87"/>
        <v>0</v>
      </c>
      <c r="Z100" s="29">
        <f t="shared" si="88"/>
        <v>0</v>
      </c>
      <c r="AA100" s="373">
        <f t="shared" si="78"/>
        <v>0</v>
      </c>
      <c r="AB100" s="29">
        <f t="shared" si="79"/>
        <v>0</v>
      </c>
    </row>
    <row r="101" spans="2:28" ht="66" x14ac:dyDescent="0.25">
      <c r="B101" s="28" t="s">
        <v>163</v>
      </c>
      <c r="C101" s="5" t="s">
        <v>164</v>
      </c>
      <c r="D101" s="4" t="s">
        <v>17</v>
      </c>
      <c r="E101" s="6">
        <v>0</v>
      </c>
      <c r="F101" s="374">
        <v>61096</v>
      </c>
      <c r="G101" s="452">
        <f t="shared" si="80"/>
        <v>0</v>
      </c>
      <c r="H101" s="373"/>
      <c r="I101" s="374">
        <v>61096</v>
      </c>
      <c r="J101" s="29">
        <f t="shared" si="70"/>
        <v>0</v>
      </c>
      <c r="K101" s="453"/>
      <c r="L101" s="7">
        <f t="shared" si="81"/>
        <v>0</v>
      </c>
      <c r="M101" s="453"/>
      <c r="N101" s="7">
        <f t="shared" si="82"/>
        <v>0</v>
      </c>
      <c r="O101" s="373">
        <f t="shared" si="83"/>
        <v>0</v>
      </c>
      <c r="P101" s="7">
        <f t="shared" si="84"/>
        <v>0</v>
      </c>
      <c r="Q101" s="373">
        <v>0</v>
      </c>
      <c r="R101" s="29">
        <f t="shared" si="85"/>
        <v>0</v>
      </c>
      <c r="S101" s="373"/>
      <c r="T101" s="29">
        <f t="shared" si="85"/>
        <v>0</v>
      </c>
      <c r="U101" s="373"/>
      <c r="V101" s="29">
        <f t="shared" ref="V101:X101" si="102">ROUND(U101*$F101,0)</f>
        <v>0</v>
      </c>
      <c r="W101" s="373"/>
      <c r="X101" s="29">
        <f t="shared" si="102"/>
        <v>0</v>
      </c>
      <c r="Y101" s="373">
        <f t="shared" si="87"/>
        <v>0</v>
      </c>
      <c r="Z101" s="29">
        <f t="shared" si="88"/>
        <v>0</v>
      </c>
      <c r="AA101" s="373">
        <f t="shared" si="78"/>
        <v>0</v>
      </c>
      <c r="AB101" s="29">
        <f t="shared" si="79"/>
        <v>0</v>
      </c>
    </row>
    <row r="102" spans="2:28" x14ac:dyDescent="0.25">
      <c r="B102" s="26">
        <v>10</v>
      </c>
      <c r="C102" s="1" t="s">
        <v>165</v>
      </c>
      <c r="D102" s="2"/>
      <c r="E102" s="2"/>
      <c r="F102" s="372"/>
      <c r="G102" s="450">
        <f t="shared" si="80"/>
        <v>0</v>
      </c>
      <c r="H102" s="371"/>
      <c r="I102" s="372"/>
      <c r="J102" s="27">
        <f t="shared" si="70"/>
        <v>0</v>
      </c>
      <c r="K102" s="451"/>
      <c r="L102" s="3">
        <f t="shared" si="81"/>
        <v>0</v>
      </c>
      <c r="M102" s="451"/>
      <c r="N102" s="3">
        <f t="shared" si="82"/>
        <v>0</v>
      </c>
      <c r="O102" s="371">
        <f t="shared" si="83"/>
        <v>0</v>
      </c>
      <c r="P102" s="3">
        <f t="shared" si="84"/>
        <v>0</v>
      </c>
      <c r="Q102" s="371"/>
      <c r="R102" s="27">
        <f t="shared" si="85"/>
        <v>0</v>
      </c>
      <c r="S102" s="371"/>
      <c r="T102" s="27">
        <f t="shared" si="85"/>
        <v>0</v>
      </c>
      <c r="U102" s="371"/>
      <c r="V102" s="27">
        <f t="shared" ref="V102:X102" si="103">ROUND(U102*$F102,0)</f>
        <v>0</v>
      </c>
      <c r="W102" s="371"/>
      <c r="X102" s="27">
        <f t="shared" si="103"/>
        <v>0</v>
      </c>
      <c r="Y102" s="371">
        <f t="shared" si="87"/>
        <v>0</v>
      </c>
      <c r="Z102" s="27">
        <f t="shared" si="88"/>
        <v>0</v>
      </c>
      <c r="AA102" s="371">
        <f t="shared" si="78"/>
        <v>0</v>
      </c>
      <c r="AB102" s="27">
        <f t="shared" si="79"/>
        <v>0</v>
      </c>
    </row>
    <row r="103" spans="2:28" ht="52.8" x14ac:dyDescent="0.25">
      <c r="B103" s="28" t="s">
        <v>166</v>
      </c>
      <c r="C103" s="5" t="s">
        <v>167</v>
      </c>
      <c r="D103" s="4" t="s">
        <v>17</v>
      </c>
      <c r="E103" s="6">
        <v>0</v>
      </c>
      <c r="F103" s="374">
        <v>21409</v>
      </c>
      <c r="G103" s="452">
        <f t="shared" si="80"/>
        <v>0</v>
      </c>
      <c r="H103" s="373"/>
      <c r="I103" s="374">
        <v>21409</v>
      </c>
      <c r="J103" s="29">
        <f t="shared" si="70"/>
        <v>0</v>
      </c>
      <c r="K103" s="453"/>
      <c r="L103" s="7">
        <f t="shared" si="81"/>
        <v>0</v>
      </c>
      <c r="M103" s="453"/>
      <c r="N103" s="7">
        <f t="shared" si="82"/>
        <v>0</v>
      </c>
      <c r="O103" s="373">
        <f t="shared" si="83"/>
        <v>0</v>
      </c>
      <c r="P103" s="7">
        <f t="shared" si="84"/>
        <v>0</v>
      </c>
      <c r="Q103" s="373">
        <v>0</v>
      </c>
      <c r="R103" s="29">
        <f t="shared" si="85"/>
        <v>0</v>
      </c>
      <c r="S103" s="373"/>
      <c r="T103" s="29">
        <f t="shared" si="85"/>
        <v>0</v>
      </c>
      <c r="U103" s="373"/>
      <c r="V103" s="29">
        <f t="shared" ref="V103:X103" si="104">ROUND(U103*$F103,0)</f>
        <v>0</v>
      </c>
      <c r="W103" s="373"/>
      <c r="X103" s="29">
        <f t="shared" si="104"/>
        <v>0</v>
      </c>
      <c r="Y103" s="373">
        <f t="shared" si="87"/>
        <v>0</v>
      </c>
      <c r="Z103" s="29">
        <f t="shared" si="88"/>
        <v>0</v>
      </c>
      <c r="AA103" s="373">
        <f t="shared" si="78"/>
        <v>0</v>
      </c>
      <c r="AB103" s="29">
        <f t="shared" si="79"/>
        <v>0</v>
      </c>
    </row>
    <row r="104" spans="2:28" ht="52.8" x14ac:dyDescent="0.25">
      <c r="B104" s="28" t="s">
        <v>168</v>
      </c>
      <c r="C104" s="5" t="s">
        <v>169</v>
      </c>
      <c r="D104" s="4" t="s">
        <v>17</v>
      </c>
      <c r="E104" s="6">
        <v>0</v>
      </c>
      <c r="F104" s="374">
        <v>21601</v>
      </c>
      <c r="G104" s="452">
        <f t="shared" si="80"/>
        <v>0</v>
      </c>
      <c r="H104" s="373"/>
      <c r="I104" s="374">
        <v>21601</v>
      </c>
      <c r="J104" s="29">
        <f t="shared" si="70"/>
        <v>0</v>
      </c>
      <c r="K104" s="453"/>
      <c r="L104" s="7">
        <f t="shared" si="81"/>
        <v>0</v>
      </c>
      <c r="M104" s="453"/>
      <c r="N104" s="7">
        <f t="shared" si="82"/>
        <v>0</v>
      </c>
      <c r="O104" s="373">
        <f t="shared" si="83"/>
        <v>0</v>
      </c>
      <c r="P104" s="7">
        <f t="shared" si="84"/>
        <v>0</v>
      </c>
      <c r="Q104" s="373">
        <v>0</v>
      </c>
      <c r="R104" s="29">
        <f t="shared" si="85"/>
        <v>0</v>
      </c>
      <c r="S104" s="373"/>
      <c r="T104" s="29">
        <f t="shared" si="85"/>
        <v>0</v>
      </c>
      <c r="U104" s="373"/>
      <c r="V104" s="29">
        <f t="shared" ref="V104:X104" si="105">ROUND(U104*$F104,0)</f>
        <v>0</v>
      </c>
      <c r="W104" s="373"/>
      <c r="X104" s="29">
        <f t="shared" si="105"/>
        <v>0</v>
      </c>
      <c r="Y104" s="373">
        <f t="shared" si="87"/>
        <v>0</v>
      </c>
      <c r="Z104" s="29">
        <f t="shared" si="88"/>
        <v>0</v>
      </c>
      <c r="AA104" s="373">
        <f t="shared" si="78"/>
        <v>0</v>
      </c>
      <c r="AB104" s="29">
        <f t="shared" si="79"/>
        <v>0</v>
      </c>
    </row>
    <row r="105" spans="2:28" ht="79.2" x14ac:dyDescent="0.25">
      <c r="B105" s="28" t="s">
        <v>170</v>
      </c>
      <c r="C105" s="5" t="s">
        <v>171</v>
      </c>
      <c r="D105" s="4" t="s">
        <v>17</v>
      </c>
      <c r="E105" s="6">
        <v>0</v>
      </c>
      <c r="F105" s="374">
        <v>8633</v>
      </c>
      <c r="G105" s="452">
        <f t="shared" si="80"/>
        <v>0</v>
      </c>
      <c r="H105" s="373"/>
      <c r="I105" s="374">
        <v>8633</v>
      </c>
      <c r="J105" s="29">
        <f t="shared" si="70"/>
        <v>0</v>
      </c>
      <c r="K105" s="453"/>
      <c r="L105" s="7">
        <f t="shared" si="81"/>
        <v>0</v>
      </c>
      <c r="M105" s="453"/>
      <c r="N105" s="7">
        <f t="shared" si="82"/>
        <v>0</v>
      </c>
      <c r="O105" s="373">
        <f t="shared" si="83"/>
        <v>0</v>
      </c>
      <c r="P105" s="7">
        <f t="shared" si="84"/>
        <v>0</v>
      </c>
      <c r="Q105" s="373">
        <v>0</v>
      </c>
      <c r="R105" s="29">
        <f t="shared" si="85"/>
        <v>0</v>
      </c>
      <c r="S105" s="373"/>
      <c r="T105" s="29">
        <f t="shared" si="85"/>
        <v>0</v>
      </c>
      <c r="U105" s="373"/>
      <c r="V105" s="29">
        <f t="shared" ref="V105:X105" si="106">ROUND(U105*$F105,0)</f>
        <v>0</v>
      </c>
      <c r="W105" s="373"/>
      <c r="X105" s="29">
        <f t="shared" si="106"/>
        <v>0</v>
      </c>
      <c r="Y105" s="373">
        <f t="shared" si="87"/>
        <v>0</v>
      </c>
      <c r="Z105" s="29">
        <f t="shared" si="88"/>
        <v>0</v>
      </c>
      <c r="AA105" s="373">
        <f t="shared" si="78"/>
        <v>0</v>
      </c>
      <c r="AB105" s="29">
        <f t="shared" si="79"/>
        <v>0</v>
      </c>
    </row>
    <row r="106" spans="2:28" ht="79.2" x14ac:dyDescent="0.25">
      <c r="B106" s="28" t="s">
        <v>172</v>
      </c>
      <c r="C106" s="5" t="s">
        <v>173</v>
      </c>
      <c r="D106" s="4" t="s">
        <v>17</v>
      </c>
      <c r="E106" s="6">
        <v>0</v>
      </c>
      <c r="F106" s="374">
        <v>8825</v>
      </c>
      <c r="G106" s="452">
        <f t="shared" si="80"/>
        <v>0</v>
      </c>
      <c r="H106" s="373"/>
      <c r="I106" s="374">
        <v>8825</v>
      </c>
      <c r="J106" s="29">
        <f t="shared" si="70"/>
        <v>0</v>
      </c>
      <c r="K106" s="453"/>
      <c r="L106" s="7">
        <f t="shared" si="81"/>
        <v>0</v>
      </c>
      <c r="M106" s="453"/>
      <c r="N106" s="7">
        <f t="shared" si="82"/>
        <v>0</v>
      </c>
      <c r="O106" s="373">
        <f t="shared" si="83"/>
        <v>0</v>
      </c>
      <c r="P106" s="7">
        <f t="shared" si="84"/>
        <v>0</v>
      </c>
      <c r="Q106" s="373">
        <v>0</v>
      </c>
      <c r="R106" s="29">
        <f t="shared" si="85"/>
        <v>0</v>
      </c>
      <c r="S106" s="373"/>
      <c r="T106" s="29">
        <f t="shared" si="85"/>
        <v>0</v>
      </c>
      <c r="U106" s="373"/>
      <c r="V106" s="29">
        <f t="shared" ref="V106:X106" si="107">ROUND(U106*$F106,0)</f>
        <v>0</v>
      </c>
      <c r="W106" s="373"/>
      <c r="X106" s="29">
        <f t="shared" si="107"/>
        <v>0</v>
      </c>
      <c r="Y106" s="373">
        <f t="shared" si="87"/>
        <v>0</v>
      </c>
      <c r="Z106" s="29">
        <f t="shared" si="88"/>
        <v>0</v>
      </c>
      <c r="AA106" s="373">
        <f t="shared" si="78"/>
        <v>0</v>
      </c>
      <c r="AB106" s="29">
        <f t="shared" si="79"/>
        <v>0</v>
      </c>
    </row>
    <row r="107" spans="2:28" ht="66" x14ac:dyDescent="0.25">
      <c r="B107" s="28" t="s">
        <v>174</v>
      </c>
      <c r="C107" s="5" t="s">
        <v>175</v>
      </c>
      <c r="D107" s="4" t="s">
        <v>17</v>
      </c>
      <c r="E107" s="6">
        <v>0</v>
      </c>
      <c r="F107" s="374">
        <v>10818</v>
      </c>
      <c r="G107" s="452">
        <f t="shared" si="80"/>
        <v>0</v>
      </c>
      <c r="H107" s="373"/>
      <c r="I107" s="374">
        <v>10818</v>
      </c>
      <c r="J107" s="29">
        <f t="shared" si="70"/>
        <v>0</v>
      </c>
      <c r="K107" s="453"/>
      <c r="L107" s="7">
        <f t="shared" si="81"/>
        <v>0</v>
      </c>
      <c r="M107" s="454"/>
      <c r="N107" s="7">
        <f t="shared" si="82"/>
        <v>0</v>
      </c>
      <c r="O107" s="373">
        <f t="shared" si="83"/>
        <v>0</v>
      </c>
      <c r="P107" s="7">
        <f t="shared" si="84"/>
        <v>0</v>
      </c>
      <c r="Q107" s="373">
        <v>0</v>
      </c>
      <c r="R107" s="29">
        <f t="shared" si="85"/>
        <v>0</v>
      </c>
      <c r="S107" s="373"/>
      <c r="T107" s="29">
        <f t="shared" si="85"/>
        <v>0</v>
      </c>
      <c r="U107" s="373"/>
      <c r="V107" s="29">
        <f t="shared" ref="V107:X107" si="108">ROUND(U107*$F107,0)</f>
        <v>0</v>
      </c>
      <c r="W107" s="373"/>
      <c r="X107" s="29">
        <f t="shared" si="108"/>
        <v>0</v>
      </c>
      <c r="Y107" s="373">
        <f t="shared" si="87"/>
        <v>0</v>
      </c>
      <c r="Z107" s="29">
        <f t="shared" si="88"/>
        <v>0</v>
      </c>
      <c r="AA107" s="373">
        <f t="shared" si="78"/>
        <v>0</v>
      </c>
      <c r="AB107" s="29">
        <f t="shared" si="79"/>
        <v>0</v>
      </c>
    </row>
    <row r="108" spans="2:28" ht="98.4" customHeight="1" x14ac:dyDescent="0.25">
      <c r="B108" s="28" t="s">
        <v>176</v>
      </c>
      <c r="C108" s="5" t="s">
        <v>177</v>
      </c>
      <c r="D108" s="4" t="s">
        <v>17</v>
      </c>
      <c r="E108" s="6">
        <v>0</v>
      </c>
      <c r="F108" s="374">
        <v>55775</v>
      </c>
      <c r="G108" s="452">
        <f t="shared" si="80"/>
        <v>0</v>
      </c>
      <c r="H108" s="373"/>
      <c r="I108" s="374">
        <v>55775</v>
      </c>
      <c r="J108" s="29">
        <f t="shared" si="70"/>
        <v>0</v>
      </c>
      <c r="K108" s="453"/>
      <c r="L108" s="7">
        <f t="shared" si="81"/>
        <v>0</v>
      </c>
      <c r="M108" s="453"/>
      <c r="N108" s="7">
        <f t="shared" si="82"/>
        <v>0</v>
      </c>
      <c r="O108" s="373">
        <f t="shared" si="83"/>
        <v>0</v>
      </c>
      <c r="P108" s="7">
        <f t="shared" si="84"/>
        <v>0</v>
      </c>
      <c r="Q108" s="373">
        <v>0</v>
      </c>
      <c r="R108" s="29">
        <f t="shared" si="85"/>
        <v>0</v>
      </c>
      <c r="S108" s="373"/>
      <c r="T108" s="29">
        <f t="shared" si="85"/>
        <v>0</v>
      </c>
      <c r="U108" s="373"/>
      <c r="V108" s="29">
        <f t="shared" ref="V108:X108" si="109">ROUND(U108*$F108,0)</f>
        <v>0</v>
      </c>
      <c r="W108" s="373"/>
      <c r="X108" s="29">
        <f t="shared" si="109"/>
        <v>0</v>
      </c>
      <c r="Y108" s="373">
        <f t="shared" si="87"/>
        <v>0</v>
      </c>
      <c r="Z108" s="29">
        <f t="shared" si="88"/>
        <v>0</v>
      </c>
      <c r="AA108" s="373">
        <f t="shared" si="78"/>
        <v>0</v>
      </c>
      <c r="AB108" s="29">
        <f t="shared" si="79"/>
        <v>0</v>
      </c>
    </row>
    <row r="109" spans="2:28" ht="66" x14ac:dyDescent="0.25">
      <c r="B109" s="28" t="s">
        <v>178</v>
      </c>
      <c r="C109" s="5" t="s">
        <v>179</v>
      </c>
      <c r="D109" s="4" t="s">
        <v>17</v>
      </c>
      <c r="E109" s="6">
        <v>0</v>
      </c>
      <c r="F109" s="374">
        <v>51194</v>
      </c>
      <c r="G109" s="452">
        <f t="shared" si="80"/>
        <v>0</v>
      </c>
      <c r="H109" s="373"/>
      <c r="I109" s="374">
        <v>51194.080170333335</v>
      </c>
      <c r="J109" s="29">
        <f t="shared" si="70"/>
        <v>0</v>
      </c>
      <c r="K109" s="453"/>
      <c r="L109" s="7">
        <f t="shared" si="81"/>
        <v>0</v>
      </c>
      <c r="M109" s="453"/>
      <c r="N109" s="7">
        <f t="shared" si="82"/>
        <v>0</v>
      </c>
      <c r="O109" s="373">
        <f t="shared" si="83"/>
        <v>0</v>
      </c>
      <c r="P109" s="7">
        <f t="shared" si="84"/>
        <v>0</v>
      </c>
      <c r="Q109" s="373">
        <v>0</v>
      </c>
      <c r="R109" s="29">
        <f t="shared" si="85"/>
        <v>0</v>
      </c>
      <c r="S109" s="373"/>
      <c r="T109" s="29">
        <f t="shared" si="85"/>
        <v>0</v>
      </c>
      <c r="U109" s="373"/>
      <c r="V109" s="29">
        <f t="shared" ref="V109:X109" si="110">ROUND(U109*$F109,0)</f>
        <v>0</v>
      </c>
      <c r="W109" s="373"/>
      <c r="X109" s="29">
        <f t="shared" si="110"/>
        <v>0</v>
      </c>
      <c r="Y109" s="373">
        <f t="shared" si="87"/>
        <v>0</v>
      </c>
      <c r="Z109" s="29">
        <f t="shared" si="88"/>
        <v>0</v>
      </c>
      <c r="AA109" s="373">
        <f t="shared" si="78"/>
        <v>0</v>
      </c>
      <c r="AB109" s="29">
        <f t="shared" si="79"/>
        <v>0</v>
      </c>
    </row>
    <row r="110" spans="2:28" ht="66" x14ac:dyDescent="0.25">
      <c r="B110" s="28" t="s">
        <v>180</v>
      </c>
      <c r="C110" s="5" t="s">
        <v>181</v>
      </c>
      <c r="D110" s="4" t="s">
        <v>17</v>
      </c>
      <c r="E110" s="6">
        <v>0</v>
      </c>
      <c r="F110" s="374">
        <v>15488</v>
      </c>
      <c r="G110" s="452">
        <f t="shared" si="80"/>
        <v>0</v>
      </c>
      <c r="H110" s="373"/>
      <c r="I110" s="374">
        <v>15488</v>
      </c>
      <c r="J110" s="29">
        <f t="shared" si="70"/>
        <v>0</v>
      </c>
      <c r="K110" s="453"/>
      <c r="L110" s="7">
        <f t="shared" si="81"/>
        <v>0</v>
      </c>
      <c r="M110" s="454"/>
      <c r="N110" s="7">
        <f t="shared" si="82"/>
        <v>0</v>
      </c>
      <c r="O110" s="373">
        <f t="shared" si="83"/>
        <v>0</v>
      </c>
      <c r="P110" s="7">
        <f t="shared" si="84"/>
        <v>0</v>
      </c>
      <c r="Q110" s="373">
        <v>0</v>
      </c>
      <c r="R110" s="29">
        <f t="shared" si="85"/>
        <v>0</v>
      </c>
      <c r="S110" s="373"/>
      <c r="T110" s="29">
        <f t="shared" si="85"/>
        <v>0</v>
      </c>
      <c r="U110" s="373"/>
      <c r="V110" s="29">
        <f t="shared" ref="V110:X110" si="111">ROUND(U110*$F110,0)</f>
        <v>0</v>
      </c>
      <c r="W110" s="373"/>
      <c r="X110" s="29">
        <f t="shared" si="111"/>
        <v>0</v>
      </c>
      <c r="Y110" s="373">
        <f t="shared" si="87"/>
        <v>0</v>
      </c>
      <c r="Z110" s="29">
        <f t="shared" si="88"/>
        <v>0</v>
      </c>
      <c r="AA110" s="373">
        <f t="shared" si="78"/>
        <v>0</v>
      </c>
      <c r="AB110" s="29">
        <f t="shared" si="79"/>
        <v>0</v>
      </c>
    </row>
    <row r="111" spans="2:28" x14ac:dyDescent="0.25">
      <c r="B111" s="26">
        <v>11</v>
      </c>
      <c r="C111" s="1" t="s">
        <v>182</v>
      </c>
      <c r="D111" s="2"/>
      <c r="E111" s="2"/>
      <c r="F111" s="372"/>
      <c r="G111" s="450">
        <f t="shared" si="80"/>
        <v>0</v>
      </c>
      <c r="H111" s="371"/>
      <c r="I111" s="372"/>
      <c r="J111" s="27">
        <f t="shared" si="70"/>
        <v>0</v>
      </c>
      <c r="K111" s="451"/>
      <c r="L111" s="3">
        <f t="shared" si="81"/>
        <v>0</v>
      </c>
      <c r="M111" s="451"/>
      <c r="N111" s="3">
        <f t="shared" si="82"/>
        <v>0</v>
      </c>
      <c r="O111" s="371">
        <f t="shared" si="83"/>
        <v>0</v>
      </c>
      <c r="P111" s="3">
        <f t="shared" si="84"/>
        <v>0</v>
      </c>
      <c r="Q111" s="371"/>
      <c r="R111" s="27">
        <f t="shared" si="85"/>
        <v>0</v>
      </c>
      <c r="S111" s="371"/>
      <c r="T111" s="27">
        <f t="shared" si="85"/>
        <v>0</v>
      </c>
      <c r="U111" s="371"/>
      <c r="V111" s="27">
        <f t="shared" ref="V111:X111" si="112">ROUND(U111*$F111,0)</f>
        <v>0</v>
      </c>
      <c r="W111" s="371"/>
      <c r="X111" s="27">
        <f t="shared" si="112"/>
        <v>0</v>
      </c>
      <c r="Y111" s="371">
        <f t="shared" si="87"/>
        <v>0</v>
      </c>
      <c r="Z111" s="27">
        <f t="shared" si="88"/>
        <v>0</v>
      </c>
      <c r="AA111" s="371">
        <f t="shared" si="78"/>
        <v>0</v>
      </c>
      <c r="AB111" s="27">
        <f t="shared" si="79"/>
        <v>0</v>
      </c>
    </row>
    <row r="112" spans="2:28" ht="79.2" x14ac:dyDescent="0.25">
      <c r="B112" s="28" t="s">
        <v>183</v>
      </c>
      <c r="C112" s="5" t="s">
        <v>184</v>
      </c>
      <c r="D112" s="4" t="s">
        <v>17</v>
      </c>
      <c r="E112" s="6">
        <v>0</v>
      </c>
      <c r="F112" s="374">
        <v>55223</v>
      </c>
      <c r="G112" s="452">
        <f t="shared" si="80"/>
        <v>0</v>
      </c>
      <c r="H112" s="373"/>
      <c r="I112" s="374">
        <v>55223</v>
      </c>
      <c r="J112" s="29">
        <f t="shared" ref="J112:J143" si="113">H112*I112</f>
        <v>0</v>
      </c>
      <c r="K112" s="453"/>
      <c r="L112" s="7">
        <f t="shared" si="81"/>
        <v>0</v>
      </c>
      <c r="M112" s="453"/>
      <c r="N112" s="7">
        <f t="shared" si="82"/>
        <v>0</v>
      </c>
      <c r="O112" s="373">
        <f t="shared" si="83"/>
        <v>0</v>
      </c>
      <c r="P112" s="7">
        <f t="shared" si="84"/>
        <v>0</v>
      </c>
      <c r="Q112" s="373">
        <v>0</v>
      </c>
      <c r="R112" s="29">
        <f t="shared" si="85"/>
        <v>0</v>
      </c>
      <c r="S112" s="373"/>
      <c r="T112" s="29">
        <f t="shared" si="85"/>
        <v>0</v>
      </c>
      <c r="U112" s="373"/>
      <c r="V112" s="29">
        <f t="shared" ref="V112:X112" si="114">ROUND(U112*$F112,0)</f>
        <v>0</v>
      </c>
      <c r="W112" s="373"/>
      <c r="X112" s="29">
        <f t="shared" si="114"/>
        <v>0</v>
      </c>
      <c r="Y112" s="373">
        <f t="shared" si="87"/>
        <v>0</v>
      </c>
      <c r="Z112" s="29">
        <f t="shared" si="88"/>
        <v>0</v>
      </c>
      <c r="AA112" s="373">
        <f t="shared" si="78"/>
        <v>0</v>
      </c>
      <c r="AB112" s="29">
        <f t="shared" si="79"/>
        <v>0</v>
      </c>
    </row>
    <row r="113" spans="2:28" ht="114.6" customHeight="1" x14ac:dyDescent="0.25">
      <c r="B113" s="28" t="s">
        <v>185</v>
      </c>
      <c r="C113" s="5" t="s">
        <v>186</v>
      </c>
      <c r="D113" s="4" t="s">
        <v>17</v>
      </c>
      <c r="E113" s="6">
        <v>0</v>
      </c>
      <c r="F113" s="374">
        <v>165706</v>
      </c>
      <c r="G113" s="452">
        <f t="shared" si="80"/>
        <v>0</v>
      </c>
      <c r="H113" s="373"/>
      <c r="I113" s="374">
        <v>165706</v>
      </c>
      <c r="J113" s="29">
        <f t="shared" si="113"/>
        <v>0</v>
      </c>
      <c r="K113" s="453"/>
      <c r="L113" s="7">
        <f t="shared" si="81"/>
        <v>0</v>
      </c>
      <c r="M113" s="453"/>
      <c r="N113" s="7">
        <f t="shared" si="82"/>
        <v>0</v>
      </c>
      <c r="O113" s="373">
        <f t="shared" si="83"/>
        <v>0</v>
      </c>
      <c r="P113" s="7">
        <f t="shared" si="84"/>
        <v>0</v>
      </c>
      <c r="Q113" s="373">
        <v>0</v>
      </c>
      <c r="R113" s="29">
        <f t="shared" si="85"/>
        <v>0</v>
      </c>
      <c r="S113" s="373"/>
      <c r="T113" s="29">
        <f t="shared" si="85"/>
        <v>0</v>
      </c>
      <c r="U113" s="373"/>
      <c r="V113" s="29">
        <f t="shared" ref="V113:X113" si="115">ROUND(U113*$F113,0)</f>
        <v>0</v>
      </c>
      <c r="W113" s="373"/>
      <c r="X113" s="29">
        <f t="shared" si="115"/>
        <v>0</v>
      </c>
      <c r="Y113" s="373">
        <f t="shared" si="87"/>
        <v>0</v>
      </c>
      <c r="Z113" s="29">
        <f t="shared" si="88"/>
        <v>0</v>
      </c>
      <c r="AA113" s="373">
        <f t="shared" si="78"/>
        <v>0</v>
      </c>
      <c r="AB113" s="29">
        <f t="shared" si="79"/>
        <v>0</v>
      </c>
    </row>
    <row r="114" spans="2:28" ht="39.6" x14ac:dyDescent="0.25">
      <c r="B114" s="28" t="s">
        <v>187</v>
      </c>
      <c r="C114" s="5" t="s">
        <v>188</v>
      </c>
      <c r="D114" s="4" t="s">
        <v>17</v>
      </c>
      <c r="E114" s="6">
        <v>0</v>
      </c>
      <c r="F114" s="374">
        <v>24644</v>
      </c>
      <c r="G114" s="452">
        <f t="shared" si="80"/>
        <v>0</v>
      </c>
      <c r="H114" s="373"/>
      <c r="I114" s="374">
        <v>24644</v>
      </c>
      <c r="J114" s="29">
        <f t="shared" si="113"/>
        <v>0</v>
      </c>
      <c r="K114" s="453"/>
      <c r="L114" s="7">
        <f t="shared" si="81"/>
        <v>0</v>
      </c>
      <c r="M114" s="453"/>
      <c r="N114" s="7">
        <f t="shared" si="82"/>
        <v>0</v>
      </c>
      <c r="O114" s="373">
        <f t="shared" si="83"/>
        <v>0</v>
      </c>
      <c r="P114" s="7">
        <f t="shared" si="84"/>
        <v>0</v>
      </c>
      <c r="Q114" s="373">
        <v>0</v>
      </c>
      <c r="R114" s="29">
        <f t="shared" si="85"/>
        <v>0</v>
      </c>
      <c r="S114" s="373"/>
      <c r="T114" s="29">
        <f t="shared" si="85"/>
        <v>0</v>
      </c>
      <c r="U114" s="373"/>
      <c r="V114" s="29">
        <f t="shared" ref="V114:X114" si="116">ROUND(U114*$F114,0)</f>
        <v>0</v>
      </c>
      <c r="W114" s="373"/>
      <c r="X114" s="29">
        <f t="shared" si="116"/>
        <v>0</v>
      </c>
      <c r="Y114" s="373">
        <f t="shared" si="87"/>
        <v>0</v>
      </c>
      <c r="Z114" s="29">
        <f t="shared" si="88"/>
        <v>0</v>
      </c>
      <c r="AA114" s="373">
        <f t="shared" si="78"/>
        <v>0</v>
      </c>
      <c r="AB114" s="29">
        <f t="shared" si="79"/>
        <v>0</v>
      </c>
    </row>
    <row r="115" spans="2:28" x14ac:dyDescent="0.25">
      <c r="B115" s="26">
        <v>12</v>
      </c>
      <c r="C115" s="1" t="s">
        <v>189</v>
      </c>
      <c r="D115" s="2"/>
      <c r="E115" s="2"/>
      <c r="F115" s="372"/>
      <c r="G115" s="450">
        <f t="shared" si="80"/>
        <v>0</v>
      </c>
      <c r="H115" s="371"/>
      <c r="I115" s="372"/>
      <c r="J115" s="27">
        <f t="shared" si="113"/>
        <v>0</v>
      </c>
      <c r="K115" s="451"/>
      <c r="L115" s="3">
        <f t="shared" si="81"/>
        <v>0</v>
      </c>
      <c r="M115" s="451"/>
      <c r="N115" s="3">
        <f t="shared" si="82"/>
        <v>0</v>
      </c>
      <c r="O115" s="371">
        <f t="shared" si="83"/>
        <v>0</v>
      </c>
      <c r="P115" s="3">
        <f t="shared" si="84"/>
        <v>0</v>
      </c>
      <c r="Q115" s="371"/>
      <c r="R115" s="27">
        <f t="shared" si="85"/>
        <v>0</v>
      </c>
      <c r="S115" s="371"/>
      <c r="T115" s="27">
        <f t="shared" si="85"/>
        <v>0</v>
      </c>
      <c r="U115" s="371"/>
      <c r="V115" s="27">
        <f t="shared" ref="V115:X115" si="117">ROUND(U115*$F115,0)</f>
        <v>0</v>
      </c>
      <c r="W115" s="371"/>
      <c r="X115" s="27">
        <f t="shared" si="117"/>
        <v>0</v>
      </c>
      <c r="Y115" s="371">
        <f t="shared" si="87"/>
        <v>0</v>
      </c>
      <c r="Z115" s="27">
        <f t="shared" si="88"/>
        <v>0</v>
      </c>
      <c r="AA115" s="371">
        <f t="shared" si="78"/>
        <v>0</v>
      </c>
      <c r="AB115" s="27">
        <f t="shared" si="79"/>
        <v>0</v>
      </c>
    </row>
    <row r="116" spans="2:28" ht="118.8" x14ac:dyDescent="0.25">
      <c r="B116" s="28" t="s">
        <v>190</v>
      </c>
      <c r="C116" s="5" t="s">
        <v>191</v>
      </c>
      <c r="D116" s="4" t="s">
        <v>137</v>
      </c>
      <c r="E116" s="6">
        <v>2</v>
      </c>
      <c r="F116" s="374">
        <v>1000000</v>
      </c>
      <c r="G116" s="452">
        <f t="shared" si="80"/>
        <v>2000000</v>
      </c>
      <c r="H116" s="373"/>
      <c r="I116" s="374">
        <v>1000000</v>
      </c>
      <c r="J116" s="29">
        <f t="shared" si="113"/>
        <v>0</v>
      </c>
      <c r="K116" s="453"/>
      <c r="L116" s="7">
        <f t="shared" si="81"/>
        <v>0</v>
      </c>
      <c r="M116" s="453"/>
      <c r="N116" s="7">
        <f t="shared" si="82"/>
        <v>0</v>
      </c>
      <c r="O116" s="373">
        <f t="shared" si="83"/>
        <v>2</v>
      </c>
      <c r="P116" s="7">
        <f t="shared" si="84"/>
        <v>2000000</v>
      </c>
      <c r="Q116" s="373">
        <v>0</v>
      </c>
      <c r="R116" s="29">
        <f t="shared" si="85"/>
        <v>0</v>
      </c>
      <c r="S116" s="373"/>
      <c r="T116" s="29">
        <f t="shared" si="85"/>
        <v>0</v>
      </c>
      <c r="U116" s="373"/>
      <c r="V116" s="29">
        <f t="shared" ref="V116:X116" si="118">ROUND(U116*$F116,0)</f>
        <v>0</v>
      </c>
      <c r="W116" s="373"/>
      <c r="X116" s="29">
        <f t="shared" si="118"/>
        <v>0</v>
      </c>
      <c r="Y116" s="373">
        <f t="shared" si="87"/>
        <v>0</v>
      </c>
      <c r="Z116" s="29">
        <f t="shared" si="88"/>
        <v>0</v>
      </c>
      <c r="AA116" s="373">
        <f t="shared" si="78"/>
        <v>2</v>
      </c>
      <c r="AB116" s="29">
        <f t="shared" si="79"/>
        <v>2000000</v>
      </c>
    </row>
    <row r="117" spans="2:28" ht="132" x14ac:dyDescent="0.25">
      <c r="B117" s="28" t="s">
        <v>192</v>
      </c>
      <c r="C117" s="5" t="s">
        <v>193</v>
      </c>
      <c r="D117" s="4" t="s">
        <v>137</v>
      </c>
      <c r="E117" s="6">
        <v>3</v>
      </c>
      <c r="F117" s="374">
        <v>1200000</v>
      </c>
      <c r="G117" s="452">
        <f t="shared" si="80"/>
        <v>3600000</v>
      </c>
      <c r="H117" s="373"/>
      <c r="I117" s="374">
        <v>1200000</v>
      </c>
      <c r="J117" s="29">
        <f t="shared" si="113"/>
        <v>0</v>
      </c>
      <c r="K117" s="453"/>
      <c r="L117" s="7">
        <f t="shared" si="81"/>
        <v>0</v>
      </c>
      <c r="M117" s="453"/>
      <c r="N117" s="7">
        <f t="shared" si="82"/>
        <v>0</v>
      </c>
      <c r="O117" s="373">
        <f t="shared" si="83"/>
        <v>3</v>
      </c>
      <c r="P117" s="7">
        <f t="shared" si="84"/>
        <v>3600000</v>
      </c>
      <c r="Q117" s="373">
        <v>0</v>
      </c>
      <c r="R117" s="29">
        <f t="shared" si="85"/>
        <v>0</v>
      </c>
      <c r="S117" s="373"/>
      <c r="T117" s="29">
        <f t="shared" si="85"/>
        <v>0</v>
      </c>
      <c r="U117" s="373"/>
      <c r="V117" s="29">
        <f t="shared" ref="V117:X117" si="119">ROUND(U117*$F117,0)</f>
        <v>0</v>
      </c>
      <c r="W117" s="373"/>
      <c r="X117" s="29">
        <f t="shared" si="119"/>
        <v>0</v>
      </c>
      <c r="Y117" s="373">
        <f t="shared" si="87"/>
        <v>0</v>
      </c>
      <c r="Z117" s="29">
        <f t="shared" si="88"/>
        <v>0</v>
      </c>
      <c r="AA117" s="373">
        <f t="shared" si="78"/>
        <v>3</v>
      </c>
      <c r="AB117" s="29">
        <f t="shared" si="79"/>
        <v>3600000</v>
      </c>
    </row>
    <row r="118" spans="2:28" ht="132" x14ac:dyDescent="0.25">
      <c r="B118" s="28" t="s">
        <v>194</v>
      </c>
      <c r="C118" s="5" t="s">
        <v>195</v>
      </c>
      <c r="D118" s="4" t="s">
        <v>137</v>
      </c>
      <c r="E118" s="6">
        <v>4</v>
      </c>
      <c r="F118" s="374">
        <v>1400000</v>
      </c>
      <c r="G118" s="452">
        <f t="shared" si="80"/>
        <v>5600000</v>
      </c>
      <c r="H118" s="373"/>
      <c r="I118" s="374">
        <v>1400000</v>
      </c>
      <c r="J118" s="29">
        <f t="shared" si="113"/>
        <v>0</v>
      </c>
      <c r="K118" s="453"/>
      <c r="L118" s="7">
        <f t="shared" si="81"/>
        <v>0</v>
      </c>
      <c r="M118" s="453"/>
      <c r="N118" s="7">
        <f t="shared" si="82"/>
        <v>0</v>
      </c>
      <c r="O118" s="373">
        <f t="shared" si="83"/>
        <v>4</v>
      </c>
      <c r="P118" s="7">
        <f t="shared" si="84"/>
        <v>5600000</v>
      </c>
      <c r="Q118" s="373">
        <v>0</v>
      </c>
      <c r="R118" s="29">
        <f t="shared" si="85"/>
        <v>0</v>
      </c>
      <c r="S118" s="373"/>
      <c r="T118" s="29">
        <f t="shared" si="85"/>
        <v>0</v>
      </c>
      <c r="U118" s="373"/>
      <c r="V118" s="29">
        <f t="shared" ref="V118:X118" si="120">ROUND(U118*$F118,0)</f>
        <v>0</v>
      </c>
      <c r="W118" s="373"/>
      <c r="X118" s="29">
        <f t="shared" si="120"/>
        <v>0</v>
      </c>
      <c r="Y118" s="373">
        <f t="shared" si="87"/>
        <v>0</v>
      </c>
      <c r="Z118" s="29">
        <f t="shared" si="88"/>
        <v>0</v>
      </c>
      <c r="AA118" s="373">
        <f t="shared" si="78"/>
        <v>4</v>
      </c>
      <c r="AB118" s="29">
        <f t="shared" si="79"/>
        <v>5600000</v>
      </c>
    </row>
    <row r="119" spans="2:28" ht="132" x14ac:dyDescent="0.25">
      <c r="B119" s="28" t="s">
        <v>196</v>
      </c>
      <c r="C119" s="5" t="s">
        <v>197</v>
      </c>
      <c r="D119" s="4" t="s">
        <v>137</v>
      </c>
      <c r="E119" s="6">
        <v>0</v>
      </c>
      <c r="F119" s="374">
        <v>1800000</v>
      </c>
      <c r="G119" s="452">
        <f t="shared" si="80"/>
        <v>0</v>
      </c>
      <c r="H119" s="373"/>
      <c r="I119" s="374">
        <v>1800000</v>
      </c>
      <c r="J119" s="29">
        <f t="shared" si="113"/>
        <v>0</v>
      </c>
      <c r="K119" s="453"/>
      <c r="L119" s="7">
        <f t="shared" si="81"/>
        <v>0</v>
      </c>
      <c r="M119" s="453"/>
      <c r="N119" s="7">
        <f t="shared" si="82"/>
        <v>0</v>
      </c>
      <c r="O119" s="373">
        <f t="shared" si="83"/>
        <v>0</v>
      </c>
      <c r="P119" s="7">
        <f t="shared" si="84"/>
        <v>0</v>
      </c>
      <c r="Q119" s="373">
        <v>0</v>
      </c>
      <c r="R119" s="29">
        <f t="shared" si="85"/>
        <v>0</v>
      </c>
      <c r="S119" s="373"/>
      <c r="T119" s="29">
        <f t="shared" si="85"/>
        <v>0</v>
      </c>
      <c r="U119" s="373"/>
      <c r="V119" s="29">
        <f t="shared" ref="V119:X119" si="121">ROUND(U119*$F119,0)</f>
        <v>0</v>
      </c>
      <c r="W119" s="373"/>
      <c r="X119" s="29">
        <f t="shared" si="121"/>
        <v>0</v>
      </c>
      <c r="Y119" s="373">
        <f t="shared" si="87"/>
        <v>0</v>
      </c>
      <c r="Z119" s="29">
        <f t="shared" si="88"/>
        <v>0</v>
      </c>
      <c r="AA119" s="373">
        <f t="shared" si="78"/>
        <v>0</v>
      </c>
      <c r="AB119" s="29">
        <f t="shared" si="79"/>
        <v>0</v>
      </c>
    </row>
    <row r="120" spans="2:28" ht="118.8" x14ac:dyDescent="0.25">
      <c r="B120" s="28" t="s">
        <v>198</v>
      </c>
      <c r="C120" s="5" t="s">
        <v>199</v>
      </c>
      <c r="D120" s="4" t="s">
        <v>137</v>
      </c>
      <c r="E120" s="6">
        <v>1</v>
      </c>
      <c r="F120" s="374">
        <v>2000000</v>
      </c>
      <c r="G120" s="452">
        <f t="shared" si="80"/>
        <v>2000000</v>
      </c>
      <c r="H120" s="373"/>
      <c r="I120" s="374">
        <v>2000000</v>
      </c>
      <c r="J120" s="29">
        <f t="shared" si="113"/>
        <v>0</v>
      </c>
      <c r="K120" s="453"/>
      <c r="L120" s="7">
        <f t="shared" si="81"/>
        <v>0</v>
      </c>
      <c r="M120" s="453"/>
      <c r="N120" s="7">
        <f t="shared" si="82"/>
        <v>0</v>
      </c>
      <c r="O120" s="373">
        <f t="shared" si="83"/>
        <v>1</v>
      </c>
      <c r="P120" s="7">
        <f t="shared" si="84"/>
        <v>2000000</v>
      </c>
      <c r="Q120" s="373">
        <v>0</v>
      </c>
      <c r="R120" s="29">
        <f t="shared" si="85"/>
        <v>0</v>
      </c>
      <c r="S120" s="373"/>
      <c r="T120" s="29">
        <f t="shared" si="85"/>
        <v>0</v>
      </c>
      <c r="U120" s="373"/>
      <c r="V120" s="29">
        <f t="shared" ref="V120:X120" si="122">ROUND(U120*$F120,0)</f>
        <v>0</v>
      </c>
      <c r="W120" s="373"/>
      <c r="X120" s="29">
        <f t="shared" si="122"/>
        <v>0</v>
      </c>
      <c r="Y120" s="373">
        <f t="shared" si="87"/>
        <v>0</v>
      </c>
      <c r="Z120" s="29">
        <f t="shared" si="88"/>
        <v>0</v>
      </c>
      <c r="AA120" s="373">
        <f t="shared" si="78"/>
        <v>1</v>
      </c>
      <c r="AB120" s="29">
        <f t="shared" si="79"/>
        <v>2000000</v>
      </c>
    </row>
    <row r="121" spans="2:28" ht="118.8" x14ac:dyDescent="0.25">
      <c r="B121" s="28" t="s">
        <v>200</v>
      </c>
      <c r="C121" s="5" t="s">
        <v>201</v>
      </c>
      <c r="D121" s="4" t="s">
        <v>137</v>
      </c>
      <c r="E121" s="6">
        <v>0</v>
      </c>
      <c r="F121" s="374">
        <v>2000000</v>
      </c>
      <c r="G121" s="452">
        <f t="shared" si="80"/>
        <v>0</v>
      </c>
      <c r="H121" s="373"/>
      <c r="I121" s="374">
        <v>2000000</v>
      </c>
      <c r="J121" s="29">
        <f t="shared" si="113"/>
        <v>0</v>
      </c>
      <c r="K121" s="453"/>
      <c r="L121" s="7">
        <f t="shared" si="81"/>
        <v>0</v>
      </c>
      <c r="M121" s="453"/>
      <c r="N121" s="7">
        <f t="shared" si="82"/>
        <v>0</v>
      </c>
      <c r="O121" s="373">
        <f t="shared" si="83"/>
        <v>0</v>
      </c>
      <c r="P121" s="7">
        <f t="shared" si="84"/>
        <v>0</v>
      </c>
      <c r="Q121" s="373">
        <v>0</v>
      </c>
      <c r="R121" s="29">
        <f t="shared" si="85"/>
        <v>0</v>
      </c>
      <c r="S121" s="373"/>
      <c r="T121" s="29">
        <f t="shared" si="85"/>
        <v>0</v>
      </c>
      <c r="U121" s="373"/>
      <c r="V121" s="29">
        <f t="shared" ref="V121:X121" si="123">ROUND(U121*$F121,0)</f>
        <v>0</v>
      </c>
      <c r="W121" s="373"/>
      <c r="X121" s="29">
        <f t="shared" si="123"/>
        <v>0</v>
      </c>
      <c r="Y121" s="373">
        <f t="shared" si="87"/>
        <v>0</v>
      </c>
      <c r="Z121" s="29">
        <f t="shared" si="88"/>
        <v>0</v>
      </c>
      <c r="AA121" s="373">
        <f t="shared" si="78"/>
        <v>0</v>
      </c>
      <c r="AB121" s="29">
        <f t="shared" si="79"/>
        <v>0</v>
      </c>
    </row>
    <row r="122" spans="2:28" ht="132" x14ac:dyDescent="0.25">
      <c r="B122" s="28" t="s">
        <v>202</v>
      </c>
      <c r="C122" s="5" t="s">
        <v>203</v>
      </c>
      <c r="D122" s="4" t="s">
        <v>137</v>
      </c>
      <c r="E122" s="6">
        <v>2</v>
      </c>
      <c r="F122" s="374">
        <v>3500000</v>
      </c>
      <c r="G122" s="452">
        <f t="shared" si="80"/>
        <v>7000000</v>
      </c>
      <c r="H122" s="373"/>
      <c r="I122" s="374">
        <v>3500000</v>
      </c>
      <c r="J122" s="29">
        <f t="shared" si="113"/>
        <v>0</v>
      </c>
      <c r="K122" s="453"/>
      <c r="L122" s="7">
        <f t="shared" si="81"/>
        <v>0</v>
      </c>
      <c r="M122" s="453"/>
      <c r="N122" s="7">
        <f t="shared" si="82"/>
        <v>0</v>
      </c>
      <c r="O122" s="373">
        <f t="shared" si="83"/>
        <v>2</v>
      </c>
      <c r="P122" s="7">
        <f t="shared" si="84"/>
        <v>7000000</v>
      </c>
      <c r="Q122" s="373">
        <v>0</v>
      </c>
      <c r="R122" s="29">
        <f t="shared" si="85"/>
        <v>0</v>
      </c>
      <c r="S122" s="373"/>
      <c r="T122" s="29">
        <f t="shared" si="85"/>
        <v>0</v>
      </c>
      <c r="U122" s="373"/>
      <c r="V122" s="29">
        <f t="shared" ref="V122:X122" si="124">ROUND(U122*$F122,0)</f>
        <v>0</v>
      </c>
      <c r="W122" s="373"/>
      <c r="X122" s="29">
        <f t="shared" si="124"/>
        <v>0</v>
      </c>
      <c r="Y122" s="373">
        <f t="shared" si="87"/>
        <v>0</v>
      </c>
      <c r="Z122" s="29">
        <f t="shared" si="88"/>
        <v>0</v>
      </c>
      <c r="AA122" s="373">
        <f t="shared" si="78"/>
        <v>2</v>
      </c>
      <c r="AB122" s="29">
        <f t="shared" si="79"/>
        <v>7000000</v>
      </c>
    </row>
    <row r="123" spans="2:28" ht="132" x14ac:dyDescent="0.25">
      <c r="B123" s="28" t="s">
        <v>204</v>
      </c>
      <c r="C123" s="5" t="s">
        <v>205</v>
      </c>
      <c r="D123" s="4" t="s">
        <v>137</v>
      </c>
      <c r="E123" s="6">
        <v>0</v>
      </c>
      <c r="F123" s="374">
        <v>3800000</v>
      </c>
      <c r="G123" s="452">
        <f t="shared" si="80"/>
        <v>0</v>
      </c>
      <c r="H123" s="373"/>
      <c r="I123" s="374">
        <v>3800000</v>
      </c>
      <c r="J123" s="29">
        <f t="shared" si="113"/>
        <v>0</v>
      </c>
      <c r="K123" s="453"/>
      <c r="L123" s="7">
        <f t="shared" si="81"/>
        <v>0</v>
      </c>
      <c r="M123" s="453"/>
      <c r="N123" s="7">
        <f t="shared" si="82"/>
        <v>0</v>
      </c>
      <c r="O123" s="373">
        <f t="shared" si="83"/>
        <v>0</v>
      </c>
      <c r="P123" s="7">
        <f t="shared" si="84"/>
        <v>0</v>
      </c>
      <c r="Q123" s="373">
        <v>0</v>
      </c>
      <c r="R123" s="29">
        <f t="shared" si="85"/>
        <v>0</v>
      </c>
      <c r="S123" s="373"/>
      <c r="T123" s="29">
        <f t="shared" si="85"/>
        <v>0</v>
      </c>
      <c r="U123" s="373"/>
      <c r="V123" s="29">
        <f t="shared" ref="V123:X123" si="125">ROUND(U123*$F123,0)</f>
        <v>0</v>
      </c>
      <c r="W123" s="373"/>
      <c r="X123" s="29">
        <f t="shared" si="125"/>
        <v>0</v>
      </c>
      <c r="Y123" s="373">
        <f t="shared" si="87"/>
        <v>0</v>
      </c>
      <c r="Z123" s="29">
        <f t="shared" si="88"/>
        <v>0</v>
      </c>
      <c r="AA123" s="373">
        <f t="shared" si="78"/>
        <v>0</v>
      </c>
      <c r="AB123" s="29">
        <f t="shared" si="79"/>
        <v>0</v>
      </c>
    </row>
    <row r="124" spans="2:28" ht="132" x14ac:dyDescent="0.25">
      <c r="B124" s="28" t="s">
        <v>206</v>
      </c>
      <c r="C124" s="5" t="s">
        <v>207</v>
      </c>
      <c r="D124" s="4" t="s">
        <v>137</v>
      </c>
      <c r="E124" s="6">
        <v>0</v>
      </c>
      <c r="F124" s="374">
        <v>3500000</v>
      </c>
      <c r="G124" s="452">
        <f t="shared" si="80"/>
        <v>0</v>
      </c>
      <c r="H124" s="373"/>
      <c r="I124" s="374">
        <v>3500000</v>
      </c>
      <c r="J124" s="29">
        <f t="shared" si="113"/>
        <v>0</v>
      </c>
      <c r="K124" s="453"/>
      <c r="L124" s="7">
        <f t="shared" si="81"/>
        <v>0</v>
      </c>
      <c r="M124" s="453"/>
      <c r="N124" s="7">
        <f t="shared" si="82"/>
        <v>0</v>
      </c>
      <c r="O124" s="373">
        <f t="shared" si="83"/>
        <v>0</v>
      </c>
      <c r="P124" s="7">
        <f t="shared" si="84"/>
        <v>0</v>
      </c>
      <c r="Q124" s="373">
        <v>0</v>
      </c>
      <c r="R124" s="29">
        <f t="shared" si="85"/>
        <v>0</v>
      </c>
      <c r="S124" s="373"/>
      <c r="T124" s="29">
        <f t="shared" si="85"/>
        <v>0</v>
      </c>
      <c r="U124" s="373"/>
      <c r="V124" s="29">
        <f t="shared" ref="V124:X124" si="126">ROUND(U124*$F124,0)</f>
        <v>0</v>
      </c>
      <c r="W124" s="373"/>
      <c r="X124" s="29">
        <f t="shared" si="126"/>
        <v>0</v>
      </c>
      <c r="Y124" s="373">
        <f t="shared" si="87"/>
        <v>0</v>
      </c>
      <c r="Z124" s="29">
        <f t="shared" si="88"/>
        <v>0</v>
      </c>
      <c r="AA124" s="373">
        <f t="shared" si="78"/>
        <v>0</v>
      </c>
      <c r="AB124" s="29">
        <f t="shared" si="79"/>
        <v>0</v>
      </c>
    </row>
    <row r="125" spans="2:28" ht="158.4" x14ac:dyDescent="0.25">
      <c r="B125" s="28" t="s">
        <v>208</v>
      </c>
      <c r="C125" s="5" t="s">
        <v>209</v>
      </c>
      <c r="D125" s="4" t="s">
        <v>137</v>
      </c>
      <c r="E125" s="6">
        <v>0</v>
      </c>
      <c r="F125" s="374">
        <v>3500000</v>
      </c>
      <c r="G125" s="452">
        <f t="shared" si="80"/>
        <v>0</v>
      </c>
      <c r="H125" s="373"/>
      <c r="I125" s="374">
        <v>3500000</v>
      </c>
      <c r="J125" s="29">
        <f t="shared" si="113"/>
        <v>0</v>
      </c>
      <c r="K125" s="453"/>
      <c r="L125" s="7">
        <f t="shared" si="81"/>
        <v>0</v>
      </c>
      <c r="M125" s="453"/>
      <c r="N125" s="7">
        <f t="shared" si="82"/>
        <v>0</v>
      </c>
      <c r="O125" s="373">
        <f t="shared" si="83"/>
        <v>0</v>
      </c>
      <c r="P125" s="7">
        <f t="shared" si="84"/>
        <v>0</v>
      </c>
      <c r="Q125" s="373">
        <v>0</v>
      </c>
      <c r="R125" s="29">
        <f t="shared" si="85"/>
        <v>0</v>
      </c>
      <c r="S125" s="373"/>
      <c r="T125" s="29">
        <f t="shared" si="85"/>
        <v>0</v>
      </c>
      <c r="U125" s="373"/>
      <c r="V125" s="29">
        <f t="shared" ref="V125:X125" si="127">ROUND(U125*$F125,0)</f>
        <v>0</v>
      </c>
      <c r="W125" s="373"/>
      <c r="X125" s="29">
        <f t="shared" si="127"/>
        <v>0</v>
      </c>
      <c r="Y125" s="373">
        <f t="shared" si="87"/>
        <v>0</v>
      </c>
      <c r="Z125" s="29">
        <f t="shared" si="88"/>
        <v>0</v>
      </c>
      <c r="AA125" s="373">
        <f t="shared" si="78"/>
        <v>0</v>
      </c>
      <c r="AB125" s="29">
        <f t="shared" si="79"/>
        <v>0</v>
      </c>
    </row>
    <row r="126" spans="2:28" ht="158.4" x14ac:dyDescent="0.25">
      <c r="B126" s="28" t="s">
        <v>210</v>
      </c>
      <c r="C126" s="5" t="s">
        <v>211</v>
      </c>
      <c r="D126" s="4" t="s">
        <v>137</v>
      </c>
      <c r="E126" s="6">
        <v>0</v>
      </c>
      <c r="F126" s="374">
        <v>4500000</v>
      </c>
      <c r="G126" s="452">
        <f t="shared" si="80"/>
        <v>0</v>
      </c>
      <c r="H126" s="373"/>
      <c r="I126" s="374">
        <v>4500000</v>
      </c>
      <c r="J126" s="29">
        <f t="shared" si="113"/>
        <v>0</v>
      </c>
      <c r="K126" s="453"/>
      <c r="L126" s="7">
        <f t="shared" si="81"/>
        <v>0</v>
      </c>
      <c r="M126" s="453"/>
      <c r="N126" s="7">
        <f t="shared" si="82"/>
        <v>0</v>
      </c>
      <c r="O126" s="373">
        <f t="shared" si="83"/>
        <v>0</v>
      </c>
      <c r="P126" s="7">
        <f t="shared" si="84"/>
        <v>0</v>
      </c>
      <c r="Q126" s="373">
        <v>0</v>
      </c>
      <c r="R126" s="29">
        <f t="shared" si="85"/>
        <v>0</v>
      </c>
      <c r="S126" s="373"/>
      <c r="T126" s="29">
        <f t="shared" si="85"/>
        <v>0</v>
      </c>
      <c r="U126" s="373"/>
      <c r="V126" s="29">
        <f t="shared" ref="V126:X126" si="128">ROUND(U126*$F126,0)</f>
        <v>0</v>
      </c>
      <c r="W126" s="373"/>
      <c r="X126" s="29">
        <f t="shared" si="128"/>
        <v>0</v>
      </c>
      <c r="Y126" s="373">
        <f t="shared" si="87"/>
        <v>0</v>
      </c>
      <c r="Z126" s="29">
        <f t="shared" si="88"/>
        <v>0</v>
      </c>
      <c r="AA126" s="373">
        <f t="shared" si="78"/>
        <v>0</v>
      </c>
      <c r="AB126" s="29">
        <f t="shared" si="79"/>
        <v>0</v>
      </c>
    </row>
    <row r="127" spans="2:28" ht="118.8" x14ac:dyDescent="0.25">
      <c r="B127" s="28" t="s">
        <v>212</v>
      </c>
      <c r="C127" s="5" t="s">
        <v>213</v>
      </c>
      <c r="D127" s="4" t="s">
        <v>137</v>
      </c>
      <c r="E127" s="6">
        <v>0</v>
      </c>
      <c r="F127" s="374">
        <v>5500000</v>
      </c>
      <c r="G127" s="452">
        <f t="shared" si="80"/>
        <v>0</v>
      </c>
      <c r="H127" s="373"/>
      <c r="I127" s="374">
        <v>5500000</v>
      </c>
      <c r="J127" s="29">
        <f t="shared" si="113"/>
        <v>0</v>
      </c>
      <c r="K127" s="453"/>
      <c r="L127" s="7">
        <f t="shared" si="81"/>
        <v>0</v>
      </c>
      <c r="M127" s="453"/>
      <c r="N127" s="7">
        <f t="shared" si="82"/>
        <v>0</v>
      </c>
      <c r="O127" s="373">
        <f t="shared" si="83"/>
        <v>0</v>
      </c>
      <c r="P127" s="7">
        <f t="shared" si="84"/>
        <v>0</v>
      </c>
      <c r="Q127" s="373">
        <v>0</v>
      </c>
      <c r="R127" s="29">
        <f t="shared" si="85"/>
        <v>0</v>
      </c>
      <c r="S127" s="373"/>
      <c r="T127" s="29">
        <f t="shared" si="85"/>
        <v>0</v>
      </c>
      <c r="U127" s="373"/>
      <c r="V127" s="29">
        <f t="shared" ref="V127:X127" si="129">ROUND(U127*$F127,0)</f>
        <v>0</v>
      </c>
      <c r="W127" s="373"/>
      <c r="X127" s="29">
        <f t="shared" si="129"/>
        <v>0</v>
      </c>
      <c r="Y127" s="373">
        <f t="shared" si="87"/>
        <v>0</v>
      </c>
      <c r="Z127" s="29">
        <f t="shared" si="88"/>
        <v>0</v>
      </c>
      <c r="AA127" s="373">
        <f t="shared" si="78"/>
        <v>0</v>
      </c>
      <c r="AB127" s="29">
        <f t="shared" si="79"/>
        <v>0</v>
      </c>
    </row>
    <row r="128" spans="2:28" ht="132" x14ac:dyDescent="0.25">
      <c r="B128" s="28" t="s">
        <v>214</v>
      </c>
      <c r="C128" s="5" t="s">
        <v>215</v>
      </c>
      <c r="D128" s="4" t="s">
        <v>137</v>
      </c>
      <c r="E128" s="6">
        <v>0</v>
      </c>
      <c r="F128" s="374">
        <v>6500000</v>
      </c>
      <c r="G128" s="452">
        <f t="shared" si="80"/>
        <v>0</v>
      </c>
      <c r="H128" s="373"/>
      <c r="I128" s="374">
        <v>6500000</v>
      </c>
      <c r="J128" s="29">
        <f t="shared" si="113"/>
        <v>0</v>
      </c>
      <c r="K128" s="453"/>
      <c r="L128" s="7">
        <f t="shared" si="81"/>
        <v>0</v>
      </c>
      <c r="M128" s="453"/>
      <c r="N128" s="7">
        <f t="shared" si="82"/>
        <v>0</v>
      </c>
      <c r="O128" s="373">
        <f t="shared" si="83"/>
        <v>0</v>
      </c>
      <c r="P128" s="7">
        <f t="shared" si="84"/>
        <v>0</v>
      </c>
      <c r="Q128" s="373">
        <v>0</v>
      </c>
      <c r="R128" s="29">
        <f t="shared" si="85"/>
        <v>0</v>
      </c>
      <c r="S128" s="373"/>
      <c r="T128" s="29">
        <f t="shared" si="85"/>
        <v>0</v>
      </c>
      <c r="U128" s="373"/>
      <c r="V128" s="29">
        <f t="shared" ref="V128:X128" si="130">ROUND(U128*$F128,0)</f>
        <v>0</v>
      </c>
      <c r="W128" s="373"/>
      <c r="X128" s="29">
        <f t="shared" si="130"/>
        <v>0</v>
      </c>
      <c r="Y128" s="373">
        <f t="shared" si="87"/>
        <v>0</v>
      </c>
      <c r="Z128" s="29">
        <f t="shared" si="88"/>
        <v>0</v>
      </c>
      <c r="AA128" s="373">
        <f t="shared" si="78"/>
        <v>0</v>
      </c>
      <c r="AB128" s="29">
        <f t="shared" si="79"/>
        <v>0</v>
      </c>
    </row>
    <row r="129" spans="2:28" ht="132" x14ac:dyDescent="0.25">
      <c r="B129" s="28" t="s">
        <v>216</v>
      </c>
      <c r="C129" s="5" t="s">
        <v>217</v>
      </c>
      <c r="D129" s="4" t="s">
        <v>137</v>
      </c>
      <c r="E129" s="6">
        <v>0</v>
      </c>
      <c r="F129" s="374">
        <v>12000000</v>
      </c>
      <c r="G129" s="452">
        <f t="shared" si="80"/>
        <v>0</v>
      </c>
      <c r="H129" s="373"/>
      <c r="I129" s="374">
        <v>12000000</v>
      </c>
      <c r="J129" s="29">
        <f t="shared" si="113"/>
        <v>0</v>
      </c>
      <c r="K129" s="453"/>
      <c r="L129" s="7">
        <f t="shared" si="81"/>
        <v>0</v>
      </c>
      <c r="M129" s="453"/>
      <c r="N129" s="7">
        <f t="shared" si="82"/>
        <v>0</v>
      </c>
      <c r="O129" s="373">
        <f t="shared" si="83"/>
        <v>0</v>
      </c>
      <c r="P129" s="7">
        <f t="shared" si="84"/>
        <v>0</v>
      </c>
      <c r="Q129" s="373">
        <v>0</v>
      </c>
      <c r="R129" s="29">
        <f t="shared" si="85"/>
        <v>0</v>
      </c>
      <c r="S129" s="373"/>
      <c r="T129" s="29">
        <f t="shared" si="85"/>
        <v>0</v>
      </c>
      <c r="U129" s="373"/>
      <c r="V129" s="29">
        <f t="shared" ref="V129:X129" si="131">ROUND(U129*$F129,0)</f>
        <v>0</v>
      </c>
      <c r="W129" s="373"/>
      <c r="X129" s="29">
        <f t="shared" si="131"/>
        <v>0</v>
      </c>
      <c r="Y129" s="373">
        <f t="shared" si="87"/>
        <v>0</v>
      </c>
      <c r="Z129" s="29">
        <f t="shared" si="88"/>
        <v>0</v>
      </c>
      <c r="AA129" s="373">
        <f t="shared" si="78"/>
        <v>0</v>
      </c>
      <c r="AB129" s="29">
        <f t="shared" si="79"/>
        <v>0</v>
      </c>
    </row>
    <row r="130" spans="2:28" ht="118.8" x14ac:dyDescent="0.25">
      <c r="B130" s="28" t="s">
        <v>218</v>
      </c>
      <c r="C130" s="5" t="s">
        <v>219</v>
      </c>
      <c r="D130" s="4" t="s">
        <v>137</v>
      </c>
      <c r="E130" s="6">
        <v>0</v>
      </c>
      <c r="F130" s="374">
        <v>3000000</v>
      </c>
      <c r="G130" s="452">
        <f t="shared" si="80"/>
        <v>0</v>
      </c>
      <c r="H130" s="373"/>
      <c r="I130" s="374">
        <v>3000000</v>
      </c>
      <c r="J130" s="29">
        <f t="shared" si="113"/>
        <v>0</v>
      </c>
      <c r="K130" s="453"/>
      <c r="L130" s="7">
        <f t="shared" si="81"/>
        <v>0</v>
      </c>
      <c r="M130" s="453"/>
      <c r="N130" s="7">
        <f t="shared" si="82"/>
        <v>0</v>
      </c>
      <c r="O130" s="373">
        <f t="shared" si="83"/>
        <v>0</v>
      </c>
      <c r="P130" s="7">
        <f t="shared" si="84"/>
        <v>0</v>
      </c>
      <c r="Q130" s="373">
        <v>0</v>
      </c>
      <c r="R130" s="29">
        <f t="shared" si="85"/>
        <v>0</v>
      </c>
      <c r="S130" s="373"/>
      <c r="T130" s="29">
        <f t="shared" si="85"/>
        <v>0</v>
      </c>
      <c r="U130" s="373"/>
      <c r="V130" s="29">
        <f t="shared" ref="V130:X130" si="132">ROUND(U130*$F130,0)</f>
        <v>0</v>
      </c>
      <c r="W130" s="373"/>
      <c r="X130" s="29">
        <f t="shared" si="132"/>
        <v>0</v>
      </c>
      <c r="Y130" s="373">
        <f t="shared" si="87"/>
        <v>0</v>
      </c>
      <c r="Z130" s="29">
        <f t="shared" si="88"/>
        <v>0</v>
      </c>
      <c r="AA130" s="373">
        <f t="shared" si="78"/>
        <v>0</v>
      </c>
      <c r="AB130" s="29">
        <f t="shared" si="79"/>
        <v>0</v>
      </c>
    </row>
    <row r="131" spans="2:28" ht="118.8" x14ac:dyDescent="0.25">
      <c r="B131" s="28" t="s">
        <v>220</v>
      </c>
      <c r="C131" s="5" t="s">
        <v>221</v>
      </c>
      <c r="D131" s="4" t="s">
        <v>137</v>
      </c>
      <c r="E131" s="6">
        <v>0</v>
      </c>
      <c r="F131" s="374">
        <v>3200000</v>
      </c>
      <c r="G131" s="452">
        <f t="shared" si="80"/>
        <v>0</v>
      </c>
      <c r="H131" s="373"/>
      <c r="I131" s="374">
        <v>3200000</v>
      </c>
      <c r="J131" s="29">
        <f t="shared" si="113"/>
        <v>0</v>
      </c>
      <c r="K131" s="453"/>
      <c r="L131" s="7">
        <f t="shared" si="81"/>
        <v>0</v>
      </c>
      <c r="M131" s="453"/>
      <c r="N131" s="7">
        <f t="shared" si="82"/>
        <v>0</v>
      </c>
      <c r="O131" s="373">
        <f t="shared" si="83"/>
        <v>0</v>
      </c>
      <c r="P131" s="7">
        <f t="shared" si="84"/>
        <v>0</v>
      </c>
      <c r="Q131" s="373">
        <v>0</v>
      </c>
      <c r="R131" s="29">
        <f t="shared" si="85"/>
        <v>0</v>
      </c>
      <c r="S131" s="373"/>
      <c r="T131" s="29">
        <f t="shared" si="85"/>
        <v>0</v>
      </c>
      <c r="U131" s="373"/>
      <c r="V131" s="29">
        <f t="shared" ref="V131:X131" si="133">ROUND(U131*$F131,0)</f>
        <v>0</v>
      </c>
      <c r="W131" s="373"/>
      <c r="X131" s="29">
        <f t="shared" si="133"/>
        <v>0</v>
      </c>
      <c r="Y131" s="373">
        <f t="shared" si="87"/>
        <v>0</v>
      </c>
      <c r="Z131" s="29">
        <f t="shared" si="88"/>
        <v>0</v>
      </c>
      <c r="AA131" s="373">
        <f t="shared" si="78"/>
        <v>0</v>
      </c>
      <c r="AB131" s="29">
        <f t="shared" si="79"/>
        <v>0</v>
      </c>
    </row>
    <row r="132" spans="2:28" ht="118.8" x14ac:dyDescent="0.25">
      <c r="B132" s="28" t="s">
        <v>222</v>
      </c>
      <c r="C132" s="5" t="s">
        <v>223</v>
      </c>
      <c r="D132" s="4" t="s">
        <v>137</v>
      </c>
      <c r="E132" s="6">
        <v>5</v>
      </c>
      <c r="F132" s="374">
        <v>3200000</v>
      </c>
      <c r="G132" s="452">
        <f t="shared" si="80"/>
        <v>16000000</v>
      </c>
      <c r="H132" s="373"/>
      <c r="I132" s="374">
        <v>3200000</v>
      </c>
      <c r="J132" s="29">
        <f t="shared" si="113"/>
        <v>0</v>
      </c>
      <c r="K132" s="453"/>
      <c r="L132" s="7">
        <f t="shared" si="81"/>
        <v>0</v>
      </c>
      <c r="M132" s="453"/>
      <c r="N132" s="7">
        <f t="shared" si="82"/>
        <v>0</v>
      </c>
      <c r="O132" s="373">
        <f t="shared" si="83"/>
        <v>5</v>
      </c>
      <c r="P132" s="7">
        <f t="shared" si="84"/>
        <v>16000000</v>
      </c>
      <c r="Q132" s="373">
        <v>0</v>
      </c>
      <c r="R132" s="29">
        <f t="shared" si="85"/>
        <v>0</v>
      </c>
      <c r="S132" s="373"/>
      <c r="T132" s="29">
        <f t="shared" si="85"/>
        <v>0</v>
      </c>
      <c r="U132" s="373"/>
      <c r="V132" s="29">
        <f t="shared" ref="V132:X132" si="134">ROUND(U132*$F132,0)</f>
        <v>0</v>
      </c>
      <c r="W132" s="373"/>
      <c r="X132" s="29">
        <f t="shared" si="134"/>
        <v>0</v>
      </c>
      <c r="Y132" s="373">
        <f t="shared" si="87"/>
        <v>0</v>
      </c>
      <c r="Z132" s="29">
        <f t="shared" si="88"/>
        <v>0</v>
      </c>
      <c r="AA132" s="373">
        <f t="shared" si="78"/>
        <v>5</v>
      </c>
      <c r="AB132" s="29">
        <f t="shared" si="79"/>
        <v>16000000</v>
      </c>
    </row>
    <row r="133" spans="2:28" ht="118.8" x14ac:dyDescent="0.25">
      <c r="B133" s="28" t="s">
        <v>224</v>
      </c>
      <c r="C133" s="5" t="s">
        <v>225</v>
      </c>
      <c r="D133" s="4" t="s">
        <v>137</v>
      </c>
      <c r="E133" s="6">
        <v>19</v>
      </c>
      <c r="F133" s="374">
        <v>3200000</v>
      </c>
      <c r="G133" s="452">
        <f t="shared" si="80"/>
        <v>60800000</v>
      </c>
      <c r="H133" s="373"/>
      <c r="I133" s="374">
        <v>3200000</v>
      </c>
      <c r="J133" s="29">
        <f t="shared" si="113"/>
        <v>0</v>
      </c>
      <c r="K133" s="453"/>
      <c r="L133" s="7">
        <f t="shared" si="81"/>
        <v>0</v>
      </c>
      <c r="M133" s="453"/>
      <c r="N133" s="7">
        <f t="shared" si="82"/>
        <v>0</v>
      </c>
      <c r="O133" s="373">
        <f t="shared" si="83"/>
        <v>19</v>
      </c>
      <c r="P133" s="7">
        <f t="shared" si="84"/>
        <v>60800000</v>
      </c>
      <c r="Q133" s="373">
        <v>0</v>
      </c>
      <c r="R133" s="29">
        <f t="shared" si="85"/>
        <v>0</v>
      </c>
      <c r="S133" s="373"/>
      <c r="T133" s="29">
        <f t="shared" si="85"/>
        <v>0</v>
      </c>
      <c r="U133" s="373"/>
      <c r="V133" s="29">
        <f t="shared" ref="V133:X133" si="135">ROUND(U133*$F133,0)</f>
        <v>0</v>
      </c>
      <c r="W133" s="373"/>
      <c r="X133" s="29">
        <f t="shared" si="135"/>
        <v>0</v>
      </c>
      <c r="Y133" s="373">
        <f t="shared" si="87"/>
        <v>0</v>
      </c>
      <c r="Z133" s="29">
        <f t="shared" si="88"/>
        <v>0</v>
      </c>
      <c r="AA133" s="373">
        <f t="shared" si="78"/>
        <v>19</v>
      </c>
      <c r="AB133" s="29">
        <f t="shared" si="79"/>
        <v>60800000</v>
      </c>
    </row>
    <row r="134" spans="2:28" ht="118.8" x14ac:dyDescent="0.25">
      <c r="B134" s="28" t="s">
        <v>226</v>
      </c>
      <c r="C134" s="5" t="s">
        <v>227</v>
      </c>
      <c r="D134" s="4" t="s">
        <v>137</v>
      </c>
      <c r="E134" s="6">
        <v>1</v>
      </c>
      <c r="F134" s="374">
        <v>3200000</v>
      </c>
      <c r="G134" s="452">
        <f t="shared" si="80"/>
        <v>3200000</v>
      </c>
      <c r="H134" s="373"/>
      <c r="I134" s="374">
        <v>3200000</v>
      </c>
      <c r="J134" s="29">
        <f t="shared" si="113"/>
        <v>0</v>
      </c>
      <c r="K134" s="453"/>
      <c r="L134" s="7">
        <f t="shared" si="81"/>
        <v>0</v>
      </c>
      <c r="M134" s="453"/>
      <c r="N134" s="7">
        <f t="shared" si="82"/>
        <v>0</v>
      </c>
      <c r="O134" s="373">
        <f t="shared" si="83"/>
        <v>1</v>
      </c>
      <c r="P134" s="7">
        <f t="shared" si="84"/>
        <v>3200000</v>
      </c>
      <c r="Q134" s="373">
        <v>0</v>
      </c>
      <c r="R134" s="29">
        <f t="shared" si="85"/>
        <v>0</v>
      </c>
      <c r="S134" s="373"/>
      <c r="T134" s="29">
        <f t="shared" si="85"/>
        <v>0</v>
      </c>
      <c r="U134" s="373"/>
      <c r="V134" s="29">
        <f t="shared" ref="V134:X134" si="136">ROUND(U134*$F134,0)</f>
        <v>0</v>
      </c>
      <c r="W134" s="373"/>
      <c r="X134" s="29">
        <f t="shared" si="136"/>
        <v>0</v>
      </c>
      <c r="Y134" s="373">
        <f t="shared" si="87"/>
        <v>0</v>
      </c>
      <c r="Z134" s="29">
        <f t="shared" si="88"/>
        <v>0</v>
      </c>
      <c r="AA134" s="373">
        <f t="shared" si="78"/>
        <v>1</v>
      </c>
      <c r="AB134" s="29">
        <f t="shared" si="79"/>
        <v>3200000</v>
      </c>
    </row>
    <row r="135" spans="2:28" ht="118.8" x14ac:dyDescent="0.25">
      <c r="B135" s="28" t="s">
        <v>228</v>
      </c>
      <c r="C135" s="5" t="s">
        <v>229</v>
      </c>
      <c r="D135" s="4" t="s">
        <v>137</v>
      </c>
      <c r="E135" s="6">
        <v>0</v>
      </c>
      <c r="F135" s="374">
        <v>2500000</v>
      </c>
      <c r="G135" s="452">
        <f t="shared" si="80"/>
        <v>0</v>
      </c>
      <c r="H135" s="373"/>
      <c r="I135" s="374">
        <v>2500000</v>
      </c>
      <c r="J135" s="29">
        <f t="shared" si="113"/>
        <v>0</v>
      </c>
      <c r="K135" s="453"/>
      <c r="L135" s="7">
        <f t="shared" si="81"/>
        <v>0</v>
      </c>
      <c r="M135" s="453"/>
      <c r="N135" s="7">
        <f t="shared" si="82"/>
        <v>0</v>
      </c>
      <c r="O135" s="373">
        <f t="shared" si="83"/>
        <v>0</v>
      </c>
      <c r="P135" s="7">
        <f t="shared" si="84"/>
        <v>0</v>
      </c>
      <c r="Q135" s="373">
        <v>0</v>
      </c>
      <c r="R135" s="29">
        <f t="shared" si="85"/>
        <v>0</v>
      </c>
      <c r="S135" s="373"/>
      <c r="T135" s="29">
        <f t="shared" si="85"/>
        <v>0</v>
      </c>
      <c r="U135" s="373"/>
      <c r="V135" s="29">
        <f t="shared" ref="V135:X135" si="137">ROUND(U135*$F135,0)</f>
        <v>0</v>
      </c>
      <c r="W135" s="373"/>
      <c r="X135" s="29">
        <f t="shared" si="137"/>
        <v>0</v>
      </c>
      <c r="Y135" s="373">
        <f t="shared" si="87"/>
        <v>0</v>
      </c>
      <c r="Z135" s="29">
        <f t="shared" si="88"/>
        <v>0</v>
      </c>
      <c r="AA135" s="373">
        <f t="shared" si="78"/>
        <v>0</v>
      </c>
      <c r="AB135" s="29">
        <f t="shared" si="79"/>
        <v>0</v>
      </c>
    </row>
    <row r="136" spans="2:28" ht="118.8" x14ac:dyDescent="0.25">
      <c r="B136" s="28" t="s">
        <v>230</v>
      </c>
      <c r="C136" s="5" t="s">
        <v>231</v>
      </c>
      <c r="D136" s="4" t="s">
        <v>137</v>
      </c>
      <c r="E136" s="6">
        <v>0</v>
      </c>
      <c r="F136" s="374">
        <v>2500000</v>
      </c>
      <c r="G136" s="452">
        <f t="shared" si="80"/>
        <v>0</v>
      </c>
      <c r="H136" s="373"/>
      <c r="I136" s="374">
        <v>2500000</v>
      </c>
      <c r="J136" s="29">
        <f t="shared" si="113"/>
        <v>0</v>
      </c>
      <c r="K136" s="453"/>
      <c r="L136" s="7">
        <f t="shared" si="81"/>
        <v>0</v>
      </c>
      <c r="M136" s="453"/>
      <c r="N136" s="7">
        <f t="shared" si="82"/>
        <v>0</v>
      </c>
      <c r="O136" s="373">
        <f t="shared" si="83"/>
        <v>0</v>
      </c>
      <c r="P136" s="7">
        <f t="shared" si="84"/>
        <v>0</v>
      </c>
      <c r="Q136" s="373">
        <v>0</v>
      </c>
      <c r="R136" s="29">
        <f t="shared" si="85"/>
        <v>0</v>
      </c>
      <c r="S136" s="373"/>
      <c r="T136" s="29">
        <f t="shared" si="85"/>
        <v>0</v>
      </c>
      <c r="U136" s="373"/>
      <c r="V136" s="29">
        <f t="shared" ref="V136:X136" si="138">ROUND(U136*$F136,0)</f>
        <v>0</v>
      </c>
      <c r="W136" s="373"/>
      <c r="X136" s="29">
        <f t="shared" si="138"/>
        <v>0</v>
      </c>
      <c r="Y136" s="373">
        <f t="shared" si="87"/>
        <v>0</v>
      </c>
      <c r="Z136" s="29">
        <f t="shared" si="88"/>
        <v>0</v>
      </c>
      <c r="AA136" s="373">
        <f t="shared" si="78"/>
        <v>0</v>
      </c>
      <c r="AB136" s="29">
        <f t="shared" si="79"/>
        <v>0</v>
      </c>
    </row>
    <row r="137" spans="2:28" ht="118.8" x14ac:dyDescent="0.25">
      <c r="B137" s="28" t="s">
        <v>232</v>
      </c>
      <c r="C137" s="5" t="s">
        <v>233</v>
      </c>
      <c r="D137" s="4" t="s">
        <v>137</v>
      </c>
      <c r="E137" s="6">
        <v>0</v>
      </c>
      <c r="F137" s="374">
        <v>2300000</v>
      </c>
      <c r="G137" s="452">
        <f t="shared" si="80"/>
        <v>0</v>
      </c>
      <c r="H137" s="373"/>
      <c r="I137" s="374">
        <v>2300000</v>
      </c>
      <c r="J137" s="29">
        <f t="shared" si="113"/>
        <v>0</v>
      </c>
      <c r="K137" s="453"/>
      <c r="L137" s="7">
        <f t="shared" si="81"/>
        <v>0</v>
      </c>
      <c r="M137" s="453"/>
      <c r="N137" s="7">
        <f t="shared" si="82"/>
        <v>0</v>
      </c>
      <c r="O137" s="373">
        <f t="shared" si="83"/>
        <v>0</v>
      </c>
      <c r="P137" s="7">
        <f t="shared" si="84"/>
        <v>0</v>
      </c>
      <c r="Q137" s="373">
        <v>0</v>
      </c>
      <c r="R137" s="29">
        <f t="shared" si="85"/>
        <v>0</v>
      </c>
      <c r="S137" s="373"/>
      <c r="T137" s="29">
        <f t="shared" si="85"/>
        <v>0</v>
      </c>
      <c r="U137" s="373"/>
      <c r="V137" s="29">
        <f t="shared" ref="V137:X137" si="139">ROUND(U137*$F137,0)</f>
        <v>0</v>
      </c>
      <c r="W137" s="373"/>
      <c r="X137" s="29">
        <f t="shared" si="139"/>
        <v>0</v>
      </c>
      <c r="Y137" s="373">
        <f t="shared" si="87"/>
        <v>0</v>
      </c>
      <c r="Z137" s="29">
        <f t="shared" si="88"/>
        <v>0</v>
      </c>
      <c r="AA137" s="373">
        <f t="shared" si="78"/>
        <v>0</v>
      </c>
      <c r="AB137" s="29">
        <f t="shared" si="79"/>
        <v>0</v>
      </c>
    </row>
    <row r="138" spans="2:28" ht="145.19999999999999" x14ac:dyDescent="0.25">
      <c r="B138" s="28" t="s">
        <v>234</v>
      </c>
      <c r="C138" s="5" t="s">
        <v>235</v>
      </c>
      <c r="D138" s="4" t="s">
        <v>137</v>
      </c>
      <c r="E138" s="6">
        <v>0</v>
      </c>
      <c r="F138" s="374">
        <v>3000000</v>
      </c>
      <c r="G138" s="452">
        <f t="shared" si="80"/>
        <v>0</v>
      </c>
      <c r="H138" s="373"/>
      <c r="I138" s="374">
        <v>3000000</v>
      </c>
      <c r="J138" s="29">
        <f t="shared" si="113"/>
        <v>0</v>
      </c>
      <c r="K138" s="453"/>
      <c r="L138" s="7">
        <f t="shared" si="81"/>
        <v>0</v>
      </c>
      <c r="M138" s="453"/>
      <c r="N138" s="7">
        <f t="shared" si="82"/>
        <v>0</v>
      </c>
      <c r="O138" s="373">
        <f t="shared" si="83"/>
        <v>0</v>
      </c>
      <c r="P138" s="7">
        <f t="shared" si="84"/>
        <v>0</v>
      </c>
      <c r="Q138" s="373">
        <v>0</v>
      </c>
      <c r="R138" s="29">
        <f t="shared" si="85"/>
        <v>0</v>
      </c>
      <c r="S138" s="373"/>
      <c r="T138" s="29">
        <f t="shared" si="85"/>
        <v>0</v>
      </c>
      <c r="U138" s="373"/>
      <c r="V138" s="29">
        <f t="shared" ref="V138:X138" si="140">ROUND(U138*$F138,0)</f>
        <v>0</v>
      </c>
      <c r="W138" s="373"/>
      <c r="X138" s="29">
        <f t="shared" si="140"/>
        <v>0</v>
      </c>
      <c r="Y138" s="373">
        <f t="shared" si="87"/>
        <v>0</v>
      </c>
      <c r="Z138" s="29">
        <f t="shared" si="88"/>
        <v>0</v>
      </c>
      <c r="AA138" s="373">
        <f t="shared" si="78"/>
        <v>0</v>
      </c>
      <c r="AB138" s="29">
        <f t="shared" si="79"/>
        <v>0</v>
      </c>
    </row>
    <row r="139" spans="2:28" ht="145.19999999999999" x14ac:dyDescent="0.25">
      <c r="B139" s="28" t="s">
        <v>236</v>
      </c>
      <c r="C139" s="5" t="s">
        <v>237</v>
      </c>
      <c r="D139" s="4" t="s">
        <v>137</v>
      </c>
      <c r="E139" s="6">
        <v>0</v>
      </c>
      <c r="F139" s="374">
        <v>6000000</v>
      </c>
      <c r="G139" s="452">
        <f t="shared" si="80"/>
        <v>0</v>
      </c>
      <c r="H139" s="373"/>
      <c r="I139" s="374">
        <v>6000000</v>
      </c>
      <c r="J139" s="29">
        <f t="shared" si="113"/>
        <v>0</v>
      </c>
      <c r="K139" s="453"/>
      <c r="L139" s="7">
        <f t="shared" si="81"/>
        <v>0</v>
      </c>
      <c r="M139" s="453"/>
      <c r="N139" s="7">
        <f t="shared" si="82"/>
        <v>0</v>
      </c>
      <c r="O139" s="373">
        <f t="shared" si="83"/>
        <v>0</v>
      </c>
      <c r="P139" s="7">
        <f t="shared" si="84"/>
        <v>0</v>
      </c>
      <c r="Q139" s="373">
        <v>0</v>
      </c>
      <c r="R139" s="29">
        <f t="shared" si="85"/>
        <v>0</v>
      </c>
      <c r="S139" s="373"/>
      <c r="T139" s="29">
        <f t="shared" si="85"/>
        <v>0</v>
      </c>
      <c r="U139" s="373"/>
      <c r="V139" s="29">
        <f t="shared" ref="V139:X139" si="141">ROUND(U139*$F139,0)</f>
        <v>0</v>
      </c>
      <c r="W139" s="373"/>
      <c r="X139" s="29">
        <f t="shared" si="141"/>
        <v>0</v>
      </c>
      <c r="Y139" s="373">
        <f t="shared" si="87"/>
        <v>0</v>
      </c>
      <c r="Z139" s="29">
        <f t="shared" si="88"/>
        <v>0</v>
      </c>
      <c r="AA139" s="373">
        <f t="shared" si="78"/>
        <v>0</v>
      </c>
      <c r="AB139" s="29">
        <f t="shared" si="79"/>
        <v>0</v>
      </c>
    </row>
    <row r="140" spans="2:28" ht="132" x14ac:dyDescent="0.25">
      <c r="B140" s="28" t="s">
        <v>238</v>
      </c>
      <c r="C140" s="5" t="s">
        <v>239</v>
      </c>
      <c r="D140" s="4" t="s">
        <v>137</v>
      </c>
      <c r="E140" s="6">
        <v>1</v>
      </c>
      <c r="F140" s="374">
        <v>3094855</v>
      </c>
      <c r="G140" s="452">
        <f t="shared" si="80"/>
        <v>3094855</v>
      </c>
      <c r="H140" s="373"/>
      <c r="I140" s="374">
        <v>3094855</v>
      </c>
      <c r="J140" s="29">
        <f t="shared" si="113"/>
        <v>0</v>
      </c>
      <c r="K140" s="453"/>
      <c r="L140" s="7">
        <f t="shared" si="81"/>
        <v>0</v>
      </c>
      <c r="M140" s="453"/>
      <c r="N140" s="7">
        <f t="shared" si="82"/>
        <v>0</v>
      </c>
      <c r="O140" s="373">
        <f t="shared" si="83"/>
        <v>1</v>
      </c>
      <c r="P140" s="7">
        <f t="shared" si="84"/>
        <v>3094855</v>
      </c>
      <c r="Q140" s="373">
        <v>0</v>
      </c>
      <c r="R140" s="29">
        <f t="shared" si="85"/>
        <v>0</v>
      </c>
      <c r="S140" s="373"/>
      <c r="T140" s="29">
        <f t="shared" si="85"/>
        <v>0</v>
      </c>
      <c r="U140" s="373"/>
      <c r="V140" s="29">
        <f t="shared" ref="V140:X140" si="142">ROUND(U140*$F140,0)</f>
        <v>0</v>
      </c>
      <c r="W140" s="373"/>
      <c r="X140" s="29">
        <f t="shared" si="142"/>
        <v>0</v>
      </c>
      <c r="Y140" s="373">
        <f t="shared" si="87"/>
        <v>0</v>
      </c>
      <c r="Z140" s="29">
        <f t="shared" si="88"/>
        <v>0</v>
      </c>
      <c r="AA140" s="373">
        <f t="shared" si="78"/>
        <v>1</v>
      </c>
      <c r="AB140" s="29">
        <f t="shared" si="79"/>
        <v>3094855</v>
      </c>
    </row>
    <row r="141" spans="2:28" ht="132" x14ac:dyDescent="0.25">
      <c r="B141" s="28" t="s">
        <v>240</v>
      </c>
      <c r="C141" s="5" t="s">
        <v>241</v>
      </c>
      <c r="D141" s="4" t="s">
        <v>137</v>
      </c>
      <c r="E141" s="6">
        <v>0</v>
      </c>
      <c r="F141" s="374">
        <v>3517304</v>
      </c>
      <c r="G141" s="452">
        <f t="shared" si="80"/>
        <v>0</v>
      </c>
      <c r="H141" s="373"/>
      <c r="I141" s="374">
        <v>3517304</v>
      </c>
      <c r="J141" s="29">
        <f t="shared" si="113"/>
        <v>0</v>
      </c>
      <c r="K141" s="453"/>
      <c r="L141" s="7">
        <f t="shared" si="81"/>
        <v>0</v>
      </c>
      <c r="M141" s="453"/>
      <c r="N141" s="7">
        <f t="shared" si="82"/>
        <v>0</v>
      </c>
      <c r="O141" s="373">
        <f t="shared" si="83"/>
        <v>0</v>
      </c>
      <c r="P141" s="7">
        <f t="shared" si="84"/>
        <v>0</v>
      </c>
      <c r="Q141" s="373">
        <v>0</v>
      </c>
      <c r="R141" s="29">
        <f t="shared" si="85"/>
        <v>0</v>
      </c>
      <c r="S141" s="373"/>
      <c r="T141" s="29">
        <f t="shared" si="85"/>
        <v>0</v>
      </c>
      <c r="U141" s="373"/>
      <c r="V141" s="29">
        <f t="shared" ref="V141:X141" si="143">ROUND(U141*$F141,0)</f>
        <v>0</v>
      </c>
      <c r="W141" s="373"/>
      <c r="X141" s="29">
        <f t="shared" si="143"/>
        <v>0</v>
      </c>
      <c r="Y141" s="373">
        <f t="shared" si="87"/>
        <v>0</v>
      </c>
      <c r="Z141" s="29">
        <f t="shared" si="88"/>
        <v>0</v>
      </c>
      <c r="AA141" s="373">
        <f t="shared" si="78"/>
        <v>0</v>
      </c>
      <c r="AB141" s="29">
        <f t="shared" si="79"/>
        <v>0</v>
      </c>
    </row>
    <row r="142" spans="2:28" ht="132" x14ac:dyDescent="0.25">
      <c r="B142" s="28" t="s">
        <v>242</v>
      </c>
      <c r="C142" s="5" t="s">
        <v>243</v>
      </c>
      <c r="D142" s="4" t="s">
        <v>137</v>
      </c>
      <c r="E142" s="6">
        <v>0</v>
      </c>
      <c r="F142" s="374">
        <v>2828527</v>
      </c>
      <c r="G142" s="452">
        <f t="shared" si="80"/>
        <v>0</v>
      </c>
      <c r="H142" s="373"/>
      <c r="I142" s="374">
        <v>2828527</v>
      </c>
      <c r="J142" s="29">
        <f t="shared" si="113"/>
        <v>0</v>
      </c>
      <c r="K142" s="453"/>
      <c r="L142" s="7">
        <f t="shared" si="81"/>
        <v>0</v>
      </c>
      <c r="M142" s="453"/>
      <c r="N142" s="7">
        <f t="shared" si="82"/>
        <v>0</v>
      </c>
      <c r="O142" s="373">
        <f t="shared" si="83"/>
        <v>0</v>
      </c>
      <c r="P142" s="7">
        <f t="shared" si="84"/>
        <v>0</v>
      </c>
      <c r="Q142" s="373">
        <v>0</v>
      </c>
      <c r="R142" s="29">
        <f t="shared" si="85"/>
        <v>0</v>
      </c>
      <c r="S142" s="373"/>
      <c r="T142" s="29">
        <f t="shared" si="85"/>
        <v>0</v>
      </c>
      <c r="U142" s="373"/>
      <c r="V142" s="29">
        <f t="shared" ref="V142:X142" si="144">ROUND(U142*$F142,0)</f>
        <v>0</v>
      </c>
      <c r="W142" s="373"/>
      <c r="X142" s="29">
        <f t="shared" si="144"/>
        <v>0</v>
      </c>
      <c r="Y142" s="373">
        <f t="shared" si="87"/>
        <v>0</v>
      </c>
      <c r="Z142" s="29">
        <f t="shared" si="88"/>
        <v>0</v>
      </c>
      <c r="AA142" s="373">
        <f t="shared" si="78"/>
        <v>0</v>
      </c>
      <c r="AB142" s="29">
        <f t="shared" si="79"/>
        <v>0</v>
      </c>
    </row>
    <row r="143" spans="2:28" ht="132.6" customHeight="1" x14ac:dyDescent="0.25">
      <c r="B143" s="28" t="s">
        <v>244</v>
      </c>
      <c r="C143" s="5" t="s">
        <v>245</v>
      </c>
      <c r="D143" s="4" t="s">
        <v>137</v>
      </c>
      <c r="E143" s="6">
        <v>0</v>
      </c>
      <c r="F143" s="374">
        <v>4000000</v>
      </c>
      <c r="G143" s="452">
        <f t="shared" si="80"/>
        <v>0</v>
      </c>
      <c r="H143" s="373"/>
      <c r="I143" s="374">
        <v>4000000</v>
      </c>
      <c r="J143" s="29">
        <f t="shared" si="113"/>
        <v>0</v>
      </c>
      <c r="K143" s="453"/>
      <c r="L143" s="7">
        <f t="shared" si="81"/>
        <v>0</v>
      </c>
      <c r="M143" s="453"/>
      <c r="N143" s="7">
        <f t="shared" si="82"/>
        <v>0</v>
      </c>
      <c r="O143" s="373">
        <f t="shared" si="83"/>
        <v>0</v>
      </c>
      <c r="P143" s="7">
        <f t="shared" si="84"/>
        <v>0</v>
      </c>
      <c r="Q143" s="373">
        <v>0</v>
      </c>
      <c r="R143" s="29">
        <f t="shared" si="85"/>
        <v>0</v>
      </c>
      <c r="S143" s="373"/>
      <c r="T143" s="29">
        <f t="shared" si="85"/>
        <v>0</v>
      </c>
      <c r="U143" s="373"/>
      <c r="V143" s="29">
        <f t="shared" ref="V143:X143" si="145">ROUND(U143*$F143,0)</f>
        <v>0</v>
      </c>
      <c r="W143" s="373"/>
      <c r="X143" s="29">
        <f t="shared" si="145"/>
        <v>0</v>
      </c>
      <c r="Y143" s="373">
        <f t="shared" si="87"/>
        <v>0</v>
      </c>
      <c r="Z143" s="29">
        <f t="shared" si="88"/>
        <v>0</v>
      </c>
      <c r="AA143" s="373">
        <f t="shared" si="78"/>
        <v>0</v>
      </c>
      <c r="AB143" s="29">
        <f t="shared" si="79"/>
        <v>0</v>
      </c>
    </row>
    <row r="144" spans="2:28" ht="118.8" x14ac:dyDescent="0.25">
      <c r="B144" s="28" t="s">
        <v>246</v>
      </c>
      <c r="C144" s="5" t="s">
        <v>247</v>
      </c>
      <c r="D144" s="4" t="s">
        <v>137</v>
      </c>
      <c r="E144" s="6">
        <v>1</v>
      </c>
      <c r="F144" s="374">
        <v>5000000</v>
      </c>
      <c r="G144" s="452">
        <f t="shared" si="80"/>
        <v>5000000</v>
      </c>
      <c r="H144" s="373"/>
      <c r="I144" s="374">
        <v>5000000</v>
      </c>
      <c r="J144" s="29">
        <f t="shared" ref="J144:J175" si="146">H144*I144</f>
        <v>0</v>
      </c>
      <c r="K144" s="453"/>
      <c r="L144" s="7">
        <f t="shared" si="81"/>
        <v>0</v>
      </c>
      <c r="M144" s="453"/>
      <c r="N144" s="7">
        <f t="shared" si="82"/>
        <v>0</v>
      </c>
      <c r="O144" s="373">
        <f t="shared" si="83"/>
        <v>1</v>
      </c>
      <c r="P144" s="7">
        <f t="shared" si="84"/>
        <v>5000000</v>
      </c>
      <c r="Q144" s="373">
        <v>0</v>
      </c>
      <c r="R144" s="29">
        <f t="shared" si="85"/>
        <v>0</v>
      </c>
      <c r="S144" s="373"/>
      <c r="T144" s="29">
        <f t="shared" si="85"/>
        <v>0</v>
      </c>
      <c r="U144" s="373"/>
      <c r="V144" s="29">
        <f t="shared" ref="V144:X144" si="147">ROUND(U144*$F144,0)</f>
        <v>0</v>
      </c>
      <c r="W144" s="373"/>
      <c r="X144" s="29">
        <f t="shared" si="147"/>
        <v>0</v>
      </c>
      <c r="Y144" s="373">
        <f t="shared" si="87"/>
        <v>0</v>
      </c>
      <c r="Z144" s="29">
        <f t="shared" si="88"/>
        <v>0</v>
      </c>
      <c r="AA144" s="373">
        <f t="shared" si="78"/>
        <v>1</v>
      </c>
      <c r="AB144" s="29">
        <f t="shared" si="79"/>
        <v>5000000</v>
      </c>
    </row>
    <row r="145" spans="2:28" ht="118.8" x14ac:dyDescent="0.25">
      <c r="B145" s="28" t="s">
        <v>248</v>
      </c>
      <c r="C145" s="5" t="s">
        <v>249</v>
      </c>
      <c r="D145" s="4" t="s">
        <v>137</v>
      </c>
      <c r="E145" s="6">
        <v>0</v>
      </c>
      <c r="F145" s="374">
        <v>4500000</v>
      </c>
      <c r="G145" s="452">
        <f t="shared" si="80"/>
        <v>0</v>
      </c>
      <c r="H145" s="373"/>
      <c r="I145" s="374">
        <v>4500000</v>
      </c>
      <c r="J145" s="29">
        <f t="shared" si="146"/>
        <v>0</v>
      </c>
      <c r="K145" s="453"/>
      <c r="L145" s="7">
        <f t="shared" si="81"/>
        <v>0</v>
      </c>
      <c r="M145" s="453"/>
      <c r="N145" s="7">
        <f t="shared" si="82"/>
        <v>0</v>
      </c>
      <c r="O145" s="373">
        <f t="shared" si="83"/>
        <v>0</v>
      </c>
      <c r="P145" s="7">
        <f t="shared" si="84"/>
        <v>0</v>
      </c>
      <c r="Q145" s="373">
        <v>0</v>
      </c>
      <c r="R145" s="29">
        <f t="shared" si="85"/>
        <v>0</v>
      </c>
      <c r="S145" s="373"/>
      <c r="T145" s="29">
        <f t="shared" si="85"/>
        <v>0</v>
      </c>
      <c r="U145" s="373"/>
      <c r="V145" s="29">
        <f t="shared" ref="V145:X145" si="148">ROUND(U145*$F145,0)</f>
        <v>0</v>
      </c>
      <c r="W145" s="373"/>
      <c r="X145" s="29">
        <f t="shared" si="148"/>
        <v>0</v>
      </c>
      <c r="Y145" s="373">
        <f t="shared" si="87"/>
        <v>0</v>
      </c>
      <c r="Z145" s="29">
        <f t="shared" si="88"/>
        <v>0</v>
      </c>
      <c r="AA145" s="373">
        <f t="shared" si="78"/>
        <v>0</v>
      </c>
      <c r="AB145" s="29">
        <f t="shared" si="79"/>
        <v>0</v>
      </c>
    </row>
    <row r="146" spans="2:28" ht="145.19999999999999" x14ac:dyDescent="0.25">
      <c r="B146" s="28" t="s">
        <v>250</v>
      </c>
      <c r="C146" s="5" t="s">
        <v>237</v>
      </c>
      <c r="D146" s="4" t="s">
        <v>137</v>
      </c>
      <c r="E146" s="6">
        <v>0</v>
      </c>
      <c r="F146" s="374">
        <v>6000000</v>
      </c>
      <c r="G146" s="452">
        <f t="shared" si="80"/>
        <v>0</v>
      </c>
      <c r="H146" s="373"/>
      <c r="I146" s="374">
        <v>6000000</v>
      </c>
      <c r="J146" s="29">
        <f t="shared" si="146"/>
        <v>0</v>
      </c>
      <c r="K146" s="453"/>
      <c r="L146" s="7">
        <f t="shared" si="81"/>
        <v>0</v>
      </c>
      <c r="M146" s="453"/>
      <c r="N146" s="7">
        <f t="shared" si="82"/>
        <v>0</v>
      </c>
      <c r="O146" s="373">
        <f t="shared" si="83"/>
        <v>0</v>
      </c>
      <c r="P146" s="7">
        <f t="shared" si="84"/>
        <v>0</v>
      </c>
      <c r="Q146" s="373">
        <v>0</v>
      </c>
      <c r="R146" s="29">
        <f t="shared" si="85"/>
        <v>0</v>
      </c>
      <c r="S146" s="373"/>
      <c r="T146" s="29">
        <f t="shared" si="85"/>
        <v>0</v>
      </c>
      <c r="U146" s="373"/>
      <c r="V146" s="29">
        <f t="shared" ref="V146:X146" si="149">ROUND(U146*$F146,0)</f>
        <v>0</v>
      </c>
      <c r="W146" s="373"/>
      <c r="X146" s="29">
        <f t="shared" si="149"/>
        <v>0</v>
      </c>
      <c r="Y146" s="373">
        <f t="shared" si="87"/>
        <v>0</v>
      </c>
      <c r="Z146" s="29">
        <f t="shared" si="88"/>
        <v>0</v>
      </c>
      <c r="AA146" s="373">
        <f t="shared" si="78"/>
        <v>0</v>
      </c>
      <c r="AB146" s="29">
        <f t="shared" si="79"/>
        <v>0</v>
      </c>
    </row>
    <row r="147" spans="2:28" ht="145.19999999999999" x14ac:dyDescent="0.25">
      <c r="B147" s="28" t="s">
        <v>251</v>
      </c>
      <c r="C147" s="5" t="s">
        <v>252</v>
      </c>
      <c r="D147" s="4" t="s">
        <v>137</v>
      </c>
      <c r="E147" s="6">
        <v>0</v>
      </c>
      <c r="F147" s="374">
        <v>6000000</v>
      </c>
      <c r="G147" s="452">
        <f t="shared" si="80"/>
        <v>0</v>
      </c>
      <c r="H147" s="373"/>
      <c r="I147" s="374">
        <v>6000000</v>
      </c>
      <c r="J147" s="29">
        <f t="shared" si="146"/>
        <v>0</v>
      </c>
      <c r="K147" s="453"/>
      <c r="L147" s="7">
        <f t="shared" si="81"/>
        <v>0</v>
      </c>
      <c r="M147" s="453"/>
      <c r="N147" s="7">
        <f t="shared" si="82"/>
        <v>0</v>
      </c>
      <c r="O147" s="373">
        <f t="shared" si="83"/>
        <v>0</v>
      </c>
      <c r="P147" s="7">
        <f t="shared" si="84"/>
        <v>0</v>
      </c>
      <c r="Q147" s="373">
        <v>0</v>
      </c>
      <c r="R147" s="29">
        <f t="shared" si="85"/>
        <v>0</v>
      </c>
      <c r="S147" s="373"/>
      <c r="T147" s="29">
        <f t="shared" si="85"/>
        <v>0</v>
      </c>
      <c r="U147" s="373"/>
      <c r="V147" s="29">
        <f t="shared" ref="V147:X147" si="150">ROUND(U147*$F147,0)</f>
        <v>0</v>
      </c>
      <c r="W147" s="373"/>
      <c r="X147" s="29">
        <f t="shared" si="150"/>
        <v>0</v>
      </c>
      <c r="Y147" s="373">
        <f t="shared" si="87"/>
        <v>0</v>
      </c>
      <c r="Z147" s="29">
        <f t="shared" si="88"/>
        <v>0</v>
      </c>
      <c r="AA147" s="373">
        <f t="shared" si="78"/>
        <v>0</v>
      </c>
      <c r="AB147" s="29">
        <f t="shared" si="79"/>
        <v>0</v>
      </c>
    </row>
    <row r="148" spans="2:28" ht="145.19999999999999" x14ac:dyDescent="0.25">
      <c r="B148" s="28" t="s">
        <v>253</v>
      </c>
      <c r="C148" s="5" t="s">
        <v>254</v>
      </c>
      <c r="D148" s="4" t="s">
        <v>137</v>
      </c>
      <c r="E148" s="6">
        <v>0</v>
      </c>
      <c r="F148" s="374">
        <v>4800000</v>
      </c>
      <c r="G148" s="452">
        <f t="shared" si="80"/>
        <v>0</v>
      </c>
      <c r="H148" s="373"/>
      <c r="I148" s="374">
        <v>4800000</v>
      </c>
      <c r="J148" s="29">
        <f t="shared" si="146"/>
        <v>0</v>
      </c>
      <c r="K148" s="453"/>
      <c r="L148" s="7">
        <f t="shared" si="81"/>
        <v>0</v>
      </c>
      <c r="M148" s="453"/>
      <c r="N148" s="7">
        <f t="shared" si="82"/>
        <v>0</v>
      </c>
      <c r="O148" s="373">
        <f t="shared" si="83"/>
        <v>0</v>
      </c>
      <c r="P148" s="7">
        <f t="shared" si="84"/>
        <v>0</v>
      </c>
      <c r="Q148" s="373">
        <v>0</v>
      </c>
      <c r="R148" s="29">
        <f t="shared" si="85"/>
        <v>0</v>
      </c>
      <c r="S148" s="373"/>
      <c r="T148" s="29">
        <f t="shared" si="85"/>
        <v>0</v>
      </c>
      <c r="U148" s="373"/>
      <c r="V148" s="29">
        <f t="shared" ref="V148:X148" si="151">ROUND(U148*$F148,0)</f>
        <v>0</v>
      </c>
      <c r="W148" s="373"/>
      <c r="X148" s="29">
        <f t="shared" si="151"/>
        <v>0</v>
      </c>
      <c r="Y148" s="373">
        <f t="shared" si="87"/>
        <v>0</v>
      </c>
      <c r="Z148" s="29">
        <f t="shared" si="88"/>
        <v>0</v>
      </c>
      <c r="AA148" s="373">
        <f t="shared" si="78"/>
        <v>0</v>
      </c>
      <c r="AB148" s="29">
        <f t="shared" si="79"/>
        <v>0</v>
      </c>
    </row>
    <row r="149" spans="2:28" ht="145.19999999999999" x14ac:dyDescent="0.25">
      <c r="B149" s="28" t="s">
        <v>255</v>
      </c>
      <c r="C149" s="5" t="s">
        <v>256</v>
      </c>
      <c r="D149" s="4" t="s">
        <v>137</v>
      </c>
      <c r="E149" s="6">
        <v>0</v>
      </c>
      <c r="F149" s="374">
        <v>6000000</v>
      </c>
      <c r="G149" s="452">
        <f t="shared" si="80"/>
        <v>0</v>
      </c>
      <c r="H149" s="373"/>
      <c r="I149" s="374">
        <v>6000000</v>
      </c>
      <c r="J149" s="29">
        <f t="shared" si="146"/>
        <v>0</v>
      </c>
      <c r="K149" s="453"/>
      <c r="L149" s="7">
        <f t="shared" si="81"/>
        <v>0</v>
      </c>
      <c r="M149" s="453"/>
      <c r="N149" s="7">
        <f t="shared" si="82"/>
        <v>0</v>
      </c>
      <c r="O149" s="373">
        <f t="shared" si="83"/>
        <v>0</v>
      </c>
      <c r="P149" s="7">
        <f t="shared" si="84"/>
        <v>0</v>
      </c>
      <c r="Q149" s="373">
        <v>0</v>
      </c>
      <c r="R149" s="29">
        <f t="shared" si="85"/>
        <v>0</v>
      </c>
      <c r="S149" s="373"/>
      <c r="T149" s="29">
        <f t="shared" si="85"/>
        <v>0</v>
      </c>
      <c r="U149" s="373"/>
      <c r="V149" s="29">
        <f t="shared" ref="V149:X149" si="152">ROUND(U149*$F149,0)</f>
        <v>0</v>
      </c>
      <c r="W149" s="373"/>
      <c r="X149" s="29">
        <f t="shared" si="152"/>
        <v>0</v>
      </c>
      <c r="Y149" s="373">
        <f t="shared" si="87"/>
        <v>0</v>
      </c>
      <c r="Z149" s="29">
        <f t="shared" si="88"/>
        <v>0</v>
      </c>
      <c r="AA149" s="373">
        <f t="shared" si="78"/>
        <v>0</v>
      </c>
      <c r="AB149" s="29">
        <f t="shared" si="79"/>
        <v>0</v>
      </c>
    </row>
    <row r="150" spans="2:28" ht="118.8" x14ac:dyDescent="0.25">
      <c r="B150" s="28" t="s">
        <v>257</v>
      </c>
      <c r="C150" s="5" t="s">
        <v>258</v>
      </c>
      <c r="D150" s="4" t="s">
        <v>137</v>
      </c>
      <c r="E150" s="6">
        <v>0</v>
      </c>
      <c r="F150" s="374">
        <v>4500000</v>
      </c>
      <c r="G150" s="452">
        <f t="shared" si="80"/>
        <v>0</v>
      </c>
      <c r="H150" s="373"/>
      <c r="I150" s="374">
        <v>4500000</v>
      </c>
      <c r="J150" s="29">
        <f t="shared" si="146"/>
        <v>0</v>
      </c>
      <c r="K150" s="453"/>
      <c r="L150" s="7">
        <f t="shared" si="81"/>
        <v>0</v>
      </c>
      <c r="M150" s="453"/>
      <c r="N150" s="7">
        <f t="shared" si="82"/>
        <v>0</v>
      </c>
      <c r="O150" s="373">
        <f t="shared" si="83"/>
        <v>0</v>
      </c>
      <c r="P150" s="7">
        <f t="shared" si="84"/>
        <v>0</v>
      </c>
      <c r="Q150" s="373">
        <v>0</v>
      </c>
      <c r="R150" s="29">
        <f t="shared" si="85"/>
        <v>0</v>
      </c>
      <c r="S150" s="373"/>
      <c r="T150" s="29">
        <f t="shared" si="85"/>
        <v>0</v>
      </c>
      <c r="U150" s="373"/>
      <c r="V150" s="29">
        <f t="shared" ref="V150:X150" si="153">ROUND(U150*$F150,0)</f>
        <v>0</v>
      </c>
      <c r="W150" s="373"/>
      <c r="X150" s="29">
        <f t="shared" si="153"/>
        <v>0</v>
      </c>
      <c r="Y150" s="373">
        <f t="shared" si="87"/>
        <v>0</v>
      </c>
      <c r="Z150" s="29">
        <f t="shared" si="88"/>
        <v>0</v>
      </c>
      <c r="AA150" s="373">
        <f t="shared" ref="AA150:AA213" si="154">O150-Y150</f>
        <v>0</v>
      </c>
      <c r="AB150" s="29">
        <f t="shared" ref="AB150:AB213" si="155">P150-Z150</f>
        <v>0</v>
      </c>
    </row>
    <row r="151" spans="2:28" ht="118.8" x14ac:dyDescent="0.25">
      <c r="B151" s="28" t="s">
        <v>259</v>
      </c>
      <c r="C151" s="5" t="s">
        <v>260</v>
      </c>
      <c r="D151" s="4" t="s">
        <v>137</v>
      </c>
      <c r="E151" s="6">
        <v>0</v>
      </c>
      <c r="F151" s="374">
        <v>10000000</v>
      </c>
      <c r="G151" s="452">
        <f t="shared" ref="G151:G214" si="156">F151*E151</f>
        <v>0</v>
      </c>
      <c r="H151" s="373"/>
      <c r="I151" s="374">
        <v>10000000</v>
      </c>
      <c r="J151" s="29">
        <f t="shared" si="146"/>
        <v>0</v>
      </c>
      <c r="K151" s="453"/>
      <c r="L151" s="7">
        <f t="shared" ref="L151:L214" si="157">K151*F151</f>
        <v>0</v>
      </c>
      <c r="M151" s="453"/>
      <c r="N151" s="7">
        <f t="shared" ref="N151:N214" si="158">+F151*M151</f>
        <v>0</v>
      </c>
      <c r="O151" s="373">
        <f t="shared" ref="O151:O214" si="159">+E151+H151+K151-M151</f>
        <v>0</v>
      </c>
      <c r="P151" s="7">
        <f t="shared" ref="P151:P214" si="160">+O151*I151</f>
        <v>0</v>
      </c>
      <c r="Q151" s="373">
        <v>0</v>
      </c>
      <c r="R151" s="29">
        <f t="shared" ref="R151:T214" si="161">ROUND(Q151*$F151,0)</f>
        <v>0</v>
      </c>
      <c r="S151" s="373"/>
      <c r="T151" s="29">
        <f t="shared" si="161"/>
        <v>0</v>
      </c>
      <c r="U151" s="373"/>
      <c r="V151" s="29">
        <f t="shared" ref="V151:X151" si="162">ROUND(U151*$F151,0)</f>
        <v>0</v>
      </c>
      <c r="W151" s="373"/>
      <c r="X151" s="29">
        <f t="shared" si="162"/>
        <v>0</v>
      </c>
      <c r="Y151" s="373">
        <f t="shared" ref="Y151:Y214" si="163">Q151+S151+U151+W151</f>
        <v>0</v>
      </c>
      <c r="Z151" s="29">
        <f t="shared" ref="Z151:Z214" si="164">+R151+T151+V151+X151</f>
        <v>0</v>
      </c>
      <c r="AA151" s="373">
        <f t="shared" si="154"/>
        <v>0</v>
      </c>
      <c r="AB151" s="29">
        <f t="shared" si="155"/>
        <v>0</v>
      </c>
    </row>
    <row r="152" spans="2:28" ht="118.8" x14ac:dyDescent="0.25">
      <c r="B152" s="28" t="s">
        <v>261</v>
      </c>
      <c r="C152" s="5" t="s">
        <v>262</v>
      </c>
      <c r="D152" s="4" t="s">
        <v>137</v>
      </c>
      <c r="E152" s="6">
        <v>0</v>
      </c>
      <c r="F152" s="374">
        <v>6000000</v>
      </c>
      <c r="G152" s="452">
        <f t="shared" si="156"/>
        <v>0</v>
      </c>
      <c r="H152" s="373"/>
      <c r="I152" s="374">
        <v>6000000</v>
      </c>
      <c r="J152" s="29">
        <f t="shared" si="146"/>
        <v>0</v>
      </c>
      <c r="K152" s="453"/>
      <c r="L152" s="7">
        <f t="shared" si="157"/>
        <v>0</v>
      </c>
      <c r="M152" s="453"/>
      <c r="N152" s="7">
        <f t="shared" si="158"/>
        <v>0</v>
      </c>
      <c r="O152" s="373">
        <f t="shared" si="159"/>
        <v>0</v>
      </c>
      <c r="P152" s="7">
        <f t="shared" si="160"/>
        <v>0</v>
      </c>
      <c r="Q152" s="373">
        <v>0</v>
      </c>
      <c r="R152" s="29">
        <f t="shared" si="161"/>
        <v>0</v>
      </c>
      <c r="S152" s="373"/>
      <c r="T152" s="29">
        <f t="shared" si="161"/>
        <v>0</v>
      </c>
      <c r="U152" s="373"/>
      <c r="V152" s="29">
        <f t="shared" ref="V152:X152" si="165">ROUND(U152*$F152,0)</f>
        <v>0</v>
      </c>
      <c r="W152" s="373"/>
      <c r="X152" s="29">
        <f t="shared" si="165"/>
        <v>0</v>
      </c>
      <c r="Y152" s="373">
        <f t="shared" si="163"/>
        <v>0</v>
      </c>
      <c r="Z152" s="29">
        <f t="shared" si="164"/>
        <v>0</v>
      </c>
      <c r="AA152" s="373">
        <f t="shared" si="154"/>
        <v>0</v>
      </c>
      <c r="AB152" s="29">
        <f t="shared" si="155"/>
        <v>0</v>
      </c>
    </row>
    <row r="153" spans="2:28" ht="171.6" x14ac:dyDescent="0.25">
      <c r="B153" s="28" t="s">
        <v>263</v>
      </c>
      <c r="C153" s="5" t="s">
        <v>264</v>
      </c>
      <c r="D153" s="4" t="s">
        <v>137</v>
      </c>
      <c r="E153" s="6">
        <v>0</v>
      </c>
      <c r="F153" s="374">
        <v>10240000</v>
      </c>
      <c r="G153" s="452">
        <f t="shared" si="156"/>
        <v>0</v>
      </c>
      <c r="H153" s="373"/>
      <c r="I153" s="374">
        <v>10240000</v>
      </c>
      <c r="J153" s="29">
        <f t="shared" si="146"/>
        <v>0</v>
      </c>
      <c r="K153" s="453"/>
      <c r="L153" s="7">
        <f t="shared" si="157"/>
        <v>0</v>
      </c>
      <c r="M153" s="453"/>
      <c r="N153" s="7">
        <f t="shared" si="158"/>
        <v>0</v>
      </c>
      <c r="O153" s="373">
        <f t="shared" si="159"/>
        <v>0</v>
      </c>
      <c r="P153" s="7">
        <f t="shared" si="160"/>
        <v>0</v>
      </c>
      <c r="Q153" s="373">
        <v>0</v>
      </c>
      <c r="R153" s="29">
        <f t="shared" si="161"/>
        <v>0</v>
      </c>
      <c r="S153" s="373"/>
      <c r="T153" s="29">
        <f t="shared" si="161"/>
        <v>0</v>
      </c>
      <c r="U153" s="373"/>
      <c r="V153" s="29">
        <f t="shared" ref="V153:X153" si="166">ROUND(U153*$F153,0)</f>
        <v>0</v>
      </c>
      <c r="W153" s="373"/>
      <c r="X153" s="29">
        <f t="shared" si="166"/>
        <v>0</v>
      </c>
      <c r="Y153" s="373">
        <f t="shared" si="163"/>
        <v>0</v>
      </c>
      <c r="Z153" s="29">
        <f t="shared" si="164"/>
        <v>0</v>
      </c>
      <c r="AA153" s="373">
        <f t="shared" si="154"/>
        <v>0</v>
      </c>
      <c r="AB153" s="29">
        <f t="shared" si="155"/>
        <v>0</v>
      </c>
    </row>
    <row r="154" spans="2:28" ht="158.4" x14ac:dyDescent="0.25">
      <c r="B154" s="28" t="s">
        <v>265</v>
      </c>
      <c r="C154" s="5" t="s">
        <v>266</v>
      </c>
      <c r="D154" s="4" t="s">
        <v>137</v>
      </c>
      <c r="E154" s="6">
        <v>0</v>
      </c>
      <c r="F154" s="374">
        <v>3500000</v>
      </c>
      <c r="G154" s="452">
        <f t="shared" si="156"/>
        <v>0</v>
      </c>
      <c r="H154" s="373"/>
      <c r="I154" s="374">
        <v>3500000</v>
      </c>
      <c r="J154" s="29">
        <f t="shared" si="146"/>
        <v>0</v>
      </c>
      <c r="K154" s="453"/>
      <c r="L154" s="7">
        <f t="shared" si="157"/>
        <v>0</v>
      </c>
      <c r="M154" s="453"/>
      <c r="N154" s="7">
        <f t="shared" si="158"/>
        <v>0</v>
      </c>
      <c r="O154" s="373">
        <f t="shared" si="159"/>
        <v>0</v>
      </c>
      <c r="P154" s="7">
        <f t="shared" si="160"/>
        <v>0</v>
      </c>
      <c r="Q154" s="373">
        <v>0</v>
      </c>
      <c r="R154" s="29">
        <f t="shared" si="161"/>
        <v>0</v>
      </c>
      <c r="S154" s="373"/>
      <c r="T154" s="29">
        <f t="shared" si="161"/>
        <v>0</v>
      </c>
      <c r="U154" s="373"/>
      <c r="V154" s="29">
        <f t="shared" ref="V154:X154" si="167">ROUND(U154*$F154,0)</f>
        <v>0</v>
      </c>
      <c r="W154" s="373"/>
      <c r="X154" s="29">
        <f t="shared" si="167"/>
        <v>0</v>
      </c>
      <c r="Y154" s="373">
        <f t="shared" si="163"/>
        <v>0</v>
      </c>
      <c r="Z154" s="29">
        <f t="shared" si="164"/>
        <v>0</v>
      </c>
      <c r="AA154" s="373">
        <f t="shared" si="154"/>
        <v>0</v>
      </c>
      <c r="AB154" s="29">
        <f t="shared" si="155"/>
        <v>0</v>
      </c>
    </row>
    <row r="155" spans="2:28" ht="118.8" x14ac:dyDescent="0.25">
      <c r="B155" s="28" t="s">
        <v>267</v>
      </c>
      <c r="C155" s="5" t="s">
        <v>268</v>
      </c>
      <c r="D155" s="4" t="s">
        <v>137</v>
      </c>
      <c r="E155" s="6">
        <v>0</v>
      </c>
      <c r="F155" s="374">
        <v>5000000</v>
      </c>
      <c r="G155" s="452">
        <f t="shared" si="156"/>
        <v>0</v>
      </c>
      <c r="H155" s="373"/>
      <c r="I155" s="374">
        <v>5000000</v>
      </c>
      <c r="J155" s="29">
        <f t="shared" si="146"/>
        <v>0</v>
      </c>
      <c r="K155" s="453"/>
      <c r="L155" s="7">
        <f t="shared" si="157"/>
        <v>0</v>
      </c>
      <c r="M155" s="453"/>
      <c r="N155" s="7">
        <f t="shared" si="158"/>
        <v>0</v>
      </c>
      <c r="O155" s="373">
        <f t="shared" si="159"/>
        <v>0</v>
      </c>
      <c r="P155" s="7">
        <f t="shared" si="160"/>
        <v>0</v>
      </c>
      <c r="Q155" s="373">
        <v>0</v>
      </c>
      <c r="R155" s="29">
        <f t="shared" si="161"/>
        <v>0</v>
      </c>
      <c r="S155" s="373"/>
      <c r="T155" s="29">
        <f t="shared" si="161"/>
        <v>0</v>
      </c>
      <c r="U155" s="373"/>
      <c r="V155" s="29">
        <f t="shared" ref="V155:X155" si="168">ROUND(U155*$F155,0)</f>
        <v>0</v>
      </c>
      <c r="W155" s="373"/>
      <c r="X155" s="29">
        <f t="shared" si="168"/>
        <v>0</v>
      </c>
      <c r="Y155" s="373">
        <f t="shared" si="163"/>
        <v>0</v>
      </c>
      <c r="Z155" s="29">
        <f t="shared" si="164"/>
        <v>0</v>
      </c>
      <c r="AA155" s="373">
        <f t="shared" si="154"/>
        <v>0</v>
      </c>
      <c r="AB155" s="29">
        <f t="shared" si="155"/>
        <v>0</v>
      </c>
    </row>
    <row r="156" spans="2:28" ht="118.8" x14ac:dyDescent="0.25">
      <c r="B156" s="28" t="s">
        <v>269</v>
      </c>
      <c r="C156" s="5" t="s">
        <v>270</v>
      </c>
      <c r="D156" s="4" t="s">
        <v>137</v>
      </c>
      <c r="E156" s="6">
        <v>2</v>
      </c>
      <c r="F156" s="374">
        <v>6000000</v>
      </c>
      <c r="G156" s="452">
        <f t="shared" si="156"/>
        <v>12000000</v>
      </c>
      <c r="H156" s="373"/>
      <c r="I156" s="374">
        <v>6000000</v>
      </c>
      <c r="J156" s="29">
        <f t="shared" si="146"/>
        <v>0</v>
      </c>
      <c r="K156" s="453"/>
      <c r="L156" s="7">
        <f t="shared" si="157"/>
        <v>0</v>
      </c>
      <c r="M156" s="453"/>
      <c r="N156" s="7">
        <f t="shared" si="158"/>
        <v>0</v>
      </c>
      <c r="O156" s="373">
        <f t="shared" si="159"/>
        <v>2</v>
      </c>
      <c r="P156" s="7">
        <f t="shared" si="160"/>
        <v>12000000</v>
      </c>
      <c r="Q156" s="373">
        <v>0</v>
      </c>
      <c r="R156" s="29">
        <f t="shared" si="161"/>
        <v>0</v>
      </c>
      <c r="S156" s="373"/>
      <c r="T156" s="29">
        <f t="shared" si="161"/>
        <v>0</v>
      </c>
      <c r="U156" s="373"/>
      <c r="V156" s="29">
        <f t="shared" ref="V156:X156" si="169">ROUND(U156*$F156,0)</f>
        <v>0</v>
      </c>
      <c r="W156" s="373"/>
      <c r="X156" s="29">
        <f t="shared" si="169"/>
        <v>0</v>
      </c>
      <c r="Y156" s="373">
        <f t="shared" si="163"/>
        <v>0</v>
      </c>
      <c r="Z156" s="29">
        <f t="shared" si="164"/>
        <v>0</v>
      </c>
      <c r="AA156" s="373">
        <f t="shared" si="154"/>
        <v>2</v>
      </c>
      <c r="AB156" s="29">
        <f t="shared" si="155"/>
        <v>12000000</v>
      </c>
    </row>
    <row r="157" spans="2:28" ht="118.8" x14ac:dyDescent="0.25">
      <c r="B157" s="28" t="s">
        <v>271</v>
      </c>
      <c r="C157" s="5" t="s">
        <v>272</v>
      </c>
      <c r="D157" s="4" t="s">
        <v>137</v>
      </c>
      <c r="E157" s="6">
        <v>0</v>
      </c>
      <c r="F157" s="374">
        <v>4000000</v>
      </c>
      <c r="G157" s="452">
        <f t="shared" si="156"/>
        <v>0</v>
      </c>
      <c r="H157" s="373"/>
      <c r="I157" s="374">
        <v>4000000</v>
      </c>
      <c r="J157" s="29">
        <f t="shared" si="146"/>
        <v>0</v>
      </c>
      <c r="K157" s="453"/>
      <c r="L157" s="7">
        <f t="shared" si="157"/>
        <v>0</v>
      </c>
      <c r="M157" s="453"/>
      <c r="N157" s="7">
        <f t="shared" si="158"/>
        <v>0</v>
      </c>
      <c r="O157" s="373">
        <f t="shared" si="159"/>
        <v>0</v>
      </c>
      <c r="P157" s="7">
        <f t="shared" si="160"/>
        <v>0</v>
      </c>
      <c r="Q157" s="373">
        <v>0</v>
      </c>
      <c r="R157" s="29">
        <f t="shared" si="161"/>
        <v>0</v>
      </c>
      <c r="S157" s="373"/>
      <c r="T157" s="29">
        <f t="shared" si="161"/>
        <v>0</v>
      </c>
      <c r="U157" s="373"/>
      <c r="V157" s="29">
        <f t="shared" ref="V157:X157" si="170">ROUND(U157*$F157,0)</f>
        <v>0</v>
      </c>
      <c r="W157" s="373"/>
      <c r="X157" s="29">
        <f t="shared" si="170"/>
        <v>0</v>
      </c>
      <c r="Y157" s="373">
        <f t="shared" si="163"/>
        <v>0</v>
      </c>
      <c r="Z157" s="29">
        <f t="shared" si="164"/>
        <v>0</v>
      </c>
      <c r="AA157" s="373">
        <f t="shared" si="154"/>
        <v>0</v>
      </c>
      <c r="AB157" s="29">
        <f t="shared" si="155"/>
        <v>0</v>
      </c>
    </row>
    <row r="158" spans="2:28" ht="158.4" x14ac:dyDescent="0.25">
      <c r="B158" s="28" t="s">
        <v>273</v>
      </c>
      <c r="C158" s="5" t="s">
        <v>274</v>
      </c>
      <c r="D158" s="4" t="s">
        <v>137</v>
      </c>
      <c r="E158" s="6">
        <v>1</v>
      </c>
      <c r="F158" s="374">
        <v>4500000</v>
      </c>
      <c r="G158" s="452">
        <f t="shared" si="156"/>
        <v>4500000</v>
      </c>
      <c r="H158" s="373"/>
      <c r="I158" s="374">
        <v>4500000</v>
      </c>
      <c r="J158" s="29">
        <f t="shared" si="146"/>
        <v>0</v>
      </c>
      <c r="K158" s="453"/>
      <c r="L158" s="7">
        <f t="shared" si="157"/>
        <v>0</v>
      </c>
      <c r="M158" s="453"/>
      <c r="N158" s="7">
        <f t="shared" si="158"/>
        <v>0</v>
      </c>
      <c r="O158" s="373">
        <f t="shared" si="159"/>
        <v>1</v>
      </c>
      <c r="P158" s="7">
        <f t="shared" si="160"/>
        <v>4500000</v>
      </c>
      <c r="Q158" s="373">
        <v>0</v>
      </c>
      <c r="R158" s="29">
        <f t="shared" si="161"/>
        <v>0</v>
      </c>
      <c r="S158" s="373"/>
      <c r="T158" s="29">
        <f t="shared" si="161"/>
        <v>0</v>
      </c>
      <c r="U158" s="373"/>
      <c r="V158" s="29">
        <f t="shared" ref="V158:X158" si="171">ROUND(U158*$F158,0)</f>
        <v>0</v>
      </c>
      <c r="W158" s="373"/>
      <c r="X158" s="29">
        <f t="shared" si="171"/>
        <v>0</v>
      </c>
      <c r="Y158" s="373">
        <f t="shared" si="163"/>
        <v>0</v>
      </c>
      <c r="Z158" s="29">
        <f t="shared" si="164"/>
        <v>0</v>
      </c>
      <c r="AA158" s="373">
        <f t="shared" si="154"/>
        <v>1</v>
      </c>
      <c r="AB158" s="29">
        <f t="shared" si="155"/>
        <v>4500000</v>
      </c>
    </row>
    <row r="159" spans="2:28" ht="118.8" x14ac:dyDescent="0.25">
      <c r="B159" s="28" t="s">
        <v>275</v>
      </c>
      <c r="C159" s="5" t="s">
        <v>276</v>
      </c>
      <c r="D159" s="4" t="s">
        <v>137</v>
      </c>
      <c r="E159" s="6">
        <v>1</v>
      </c>
      <c r="F159" s="374">
        <v>4500000</v>
      </c>
      <c r="G159" s="452">
        <f t="shared" si="156"/>
        <v>4500000</v>
      </c>
      <c r="H159" s="373"/>
      <c r="I159" s="374">
        <v>4500000</v>
      </c>
      <c r="J159" s="29">
        <f t="shared" si="146"/>
        <v>0</v>
      </c>
      <c r="K159" s="453"/>
      <c r="L159" s="7">
        <f t="shared" si="157"/>
        <v>0</v>
      </c>
      <c r="M159" s="453"/>
      <c r="N159" s="7">
        <f t="shared" si="158"/>
        <v>0</v>
      </c>
      <c r="O159" s="373">
        <f t="shared" si="159"/>
        <v>1</v>
      </c>
      <c r="P159" s="7">
        <f t="shared" si="160"/>
        <v>4500000</v>
      </c>
      <c r="Q159" s="373">
        <v>0</v>
      </c>
      <c r="R159" s="29">
        <f t="shared" si="161"/>
        <v>0</v>
      </c>
      <c r="S159" s="373"/>
      <c r="T159" s="29">
        <f t="shared" si="161"/>
        <v>0</v>
      </c>
      <c r="U159" s="373"/>
      <c r="V159" s="29">
        <f t="shared" ref="V159:X159" si="172">ROUND(U159*$F159,0)</f>
        <v>0</v>
      </c>
      <c r="W159" s="373"/>
      <c r="X159" s="29">
        <f t="shared" si="172"/>
        <v>0</v>
      </c>
      <c r="Y159" s="373">
        <f t="shared" si="163"/>
        <v>0</v>
      </c>
      <c r="Z159" s="29">
        <f t="shared" si="164"/>
        <v>0</v>
      </c>
      <c r="AA159" s="373">
        <f t="shared" si="154"/>
        <v>1</v>
      </c>
      <c r="AB159" s="29">
        <f t="shared" si="155"/>
        <v>4500000</v>
      </c>
    </row>
    <row r="160" spans="2:28" ht="158.4" x14ac:dyDescent="0.25">
      <c r="B160" s="28" t="s">
        <v>277</v>
      </c>
      <c r="C160" s="5" t="s">
        <v>278</v>
      </c>
      <c r="D160" s="4" t="s">
        <v>137</v>
      </c>
      <c r="E160" s="6">
        <v>1</v>
      </c>
      <c r="F160" s="374">
        <v>6862500</v>
      </c>
      <c r="G160" s="452">
        <f t="shared" si="156"/>
        <v>6862500</v>
      </c>
      <c r="H160" s="373"/>
      <c r="I160" s="374">
        <v>6862500</v>
      </c>
      <c r="J160" s="29">
        <f t="shared" si="146"/>
        <v>0</v>
      </c>
      <c r="K160" s="453"/>
      <c r="L160" s="7">
        <f t="shared" si="157"/>
        <v>0</v>
      </c>
      <c r="M160" s="453"/>
      <c r="N160" s="7">
        <f t="shared" si="158"/>
        <v>0</v>
      </c>
      <c r="O160" s="373">
        <f t="shared" si="159"/>
        <v>1</v>
      </c>
      <c r="P160" s="7">
        <f t="shared" si="160"/>
        <v>6862500</v>
      </c>
      <c r="Q160" s="373">
        <v>0</v>
      </c>
      <c r="R160" s="29">
        <f t="shared" si="161"/>
        <v>0</v>
      </c>
      <c r="S160" s="373"/>
      <c r="T160" s="29">
        <f t="shared" si="161"/>
        <v>0</v>
      </c>
      <c r="U160" s="373"/>
      <c r="V160" s="29">
        <f t="shared" ref="V160:X160" si="173">ROUND(U160*$F160,0)</f>
        <v>0</v>
      </c>
      <c r="W160" s="373"/>
      <c r="X160" s="29">
        <f t="shared" si="173"/>
        <v>0</v>
      </c>
      <c r="Y160" s="373">
        <f t="shared" si="163"/>
        <v>0</v>
      </c>
      <c r="Z160" s="29">
        <f t="shared" si="164"/>
        <v>0</v>
      </c>
      <c r="AA160" s="373">
        <f t="shared" si="154"/>
        <v>1</v>
      </c>
      <c r="AB160" s="29">
        <f t="shared" si="155"/>
        <v>6862500</v>
      </c>
    </row>
    <row r="161" spans="2:28" ht="158.4" x14ac:dyDescent="0.25">
      <c r="B161" s="28" t="s">
        <v>279</v>
      </c>
      <c r="C161" s="5" t="s">
        <v>280</v>
      </c>
      <c r="D161" s="4" t="s">
        <v>137</v>
      </c>
      <c r="E161" s="6">
        <v>0</v>
      </c>
      <c r="F161" s="374">
        <v>10000000</v>
      </c>
      <c r="G161" s="452">
        <f t="shared" si="156"/>
        <v>0</v>
      </c>
      <c r="H161" s="373"/>
      <c r="I161" s="374">
        <v>10000000</v>
      </c>
      <c r="J161" s="29">
        <f t="shared" si="146"/>
        <v>0</v>
      </c>
      <c r="K161" s="453"/>
      <c r="L161" s="7">
        <f t="shared" si="157"/>
        <v>0</v>
      </c>
      <c r="M161" s="453"/>
      <c r="N161" s="7">
        <f t="shared" si="158"/>
        <v>0</v>
      </c>
      <c r="O161" s="373">
        <f t="shared" si="159"/>
        <v>0</v>
      </c>
      <c r="P161" s="7">
        <f t="shared" si="160"/>
        <v>0</v>
      </c>
      <c r="Q161" s="373">
        <v>0</v>
      </c>
      <c r="R161" s="29">
        <f t="shared" si="161"/>
        <v>0</v>
      </c>
      <c r="S161" s="373"/>
      <c r="T161" s="29">
        <f t="shared" si="161"/>
        <v>0</v>
      </c>
      <c r="U161" s="373"/>
      <c r="V161" s="29">
        <f t="shared" ref="V161:X161" si="174">ROUND(U161*$F161,0)</f>
        <v>0</v>
      </c>
      <c r="W161" s="373"/>
      <c r="X161" s="29">
        <f t="shared" si="174"/>
        <v>0</v>
      </c>
      <c r="Y161" s="373">
        <f t="shared" si="163"/>
        <v>0</v>
      </c>
      <c r="Z161" s="29">
        <f t="shared" si="164"/>
        <v>0</v>
      </c>
      <c r="AA161" s="373">
        <f t="shared" si="154"/>
        <v>0</v>
      </c>
      <c r="AB161" s="29">
        <f t="shared" si="155"/>
        <v>0</v>
      </c>
    </row>
    <row r="162" spans="2:28" ht="158.4" x14ac:dyDescent="0.25">
      <c r="B162" s="28" t="s">
        <v>281</v>
      </c>
      <c r="C162" s="5" t="s">
        <v>282</v>
      </c>
      <c r="D162" s="4" t="s">
        <v>137</v>
      </c>
      <c r="E162" s="6">
        <v>1</v>
      </c>
      <c r="F162" s="374">
        <v>3200000</v>
      </c>
      <c r="G162" s="452">
        <f t="shared" si="156"/>
        <v>3200000</v>
      </c>
      <c r="H162" s="373"/>
      <c r="I162" s="374">
        <v>3200000</v>
      </c>
      <c r="J162" s="29">
        <f t="shared" si="146"/>
        <v>0</v>
      </c>
      <c r="K162" s="453"/>
      <c r="L162" s="7">
        <f t="shared" si="157"/>
        <v>0</v>
      </c>
      <c r="M162" s="453"/>
      <c r="N162" s="7">
        <f t="shared" si="158"/>
        <v>0</v>
      </c>
      <c r="O162" s="373">
        <f t="shared" si="159"/>
        <v>1</v>
      </c>
      <c r="P162" s="7">
        <f t="shared" si="160"/>
        <v>3200000</v>
      </c>
      <c r="Q162" s="373">
        <v>0</v>
      </c>
      <c r="R162" s="29">
        <f t="shared" si="161"/>
        <v>0</v>
      </c>
      <c r="S162" s="373"/>
      <c r="T162" s="29">
        <f t="shared" si="161"/>
        <v>0</v>
      </c>
      <c r="U162" s="373"/>
      <c r="V162" s="29">
        <f t="shared" ref="V162:X162" si="175">ROUND(U162*$F162,0)</f>
        <v>0</v>
      </c>
      <c r="W162" s="373"/>
      <c r="X162" s="29">
        <f t="shared" si="175"/>
        <v>0</v>
      </c>
      <c r="Y162" s="373">
        <f t="shared" si="163"/>
        <v>0</v>
      </c>
      <c r="Z162" s="29">
        <f t="shared" si="164"/>
        <v>0</v>
      </c>
      <c r="AA162" s="373">
        <f t="shared" si="154"/>
        <v>1</v>
      </c>
      <c r="AB162" s="29">
        <f t="shared" si="155"/>
        <v>3200000</v>
      </c>
    </row>
    <row r="163" spans="2:28" ht="118.8" x14ac:dyDescent="0.25">
      <c r="B163" s="28" t="s">
        <v>283</v>
      </c>
      <c r="C163" s="5" t="s">
        <v>284</v>
      </c>
      <c r="D163" s="4" t="s">
        <v>17</v>
      </c>
      <c r="E163" s="6">
        <v>0</v>
      </c>
      <c r="F163" s="374">
        <v>450000</v>
      </c>
      <c r="G163" s="452">
        <f t="shared" si="156"/>
        <v>0</v>
      </c>
      <c r="H163" s="373"/>
      <c r="I163" s="374">
        <v>450000</v>
      </c>
      <c r="J163" s="29">
        <f t="shared" si="146"/>
        <v>0</v>
      </c>
      <c r="K163" s="453"/>
      <c r="L163" s="7">
        <f t="shared" si="157"/>
        <v>0</v>
      </c>
      <c r="M163" s="453"/>
      <c r="N163" s="7">
        <f t="shared" si="158"/>
        <v>0</v>
      </c>
      <c r="O163" s="373">
        <f t="shared" si="159"/>
        <v>0</v>
      </c>
      <c r="P163" s="7">
        <f t="shared" si="160"/>
        <v>0</v>
      </c>
      <c r="Q163" s="373">
        <v>0</v>
      </c>
      <c r="R163" s="29">
        <f t="shared" si="161"/>
        <v>0</v>
      </c>
      <c r="S163" s="373"/>
      <c r="T163" s="29">
        <f t="shared" si="161"/>
        <v>0</v>
      </c>
      <c r="U163" s="373"/>
      <c r="V163" s="29">
        <f t="shared" ref="V163:X163" si="176">ROUND(U163*$F163,0)</f>
        <v>0</v>
      </c>
      <c r="W163" s="373"/>
      <c r="X163" s="29">
        <f t="shared" si="176"/>
        <v>0</v>
      </c>
      <c r="Y163" s="373">
        <f t="shared" si="163"/>
        <v>0</v>
      </c>
      <c r="Z163" s="29">
        <f t="shared" si="164"/>
        <v>0</v>
      </c>
      <c r="AA163" s="373">
        <f t="shared" si="154"/>
        <v>0</v>
      </c>
      <c r="AB163" s="29">
        <f t="shared" si="155"/>
        <v>0</v>
      </c>
    </row>
    <row r="164" spans="2:28" ht="92.4" x14ac:dyDescent="0.25">
      <c r="B164" s="28" t="s">
        <v>285</v>
      </c>
      <c r="C164" s="5" t="s">
        <v>286</v>
      </c>
      <c r="D164" s="4" t="s">
        <v>17</v>
      </c>
      <c r="E164" s="6">
        <v>0</v>
      </c>
      <c r="F164" s="374">
        <v>500000</v>
      </c>
      <c r="G164" s="452">
        <f t="shared" si="156"/>
        <v>0</v>
      </c>
      <c r="H164" s="373"/>
      <c r="I164" s="374">
        <v>500000</v>
      </c>
      <c r="J164" s="29">
        <f t="shared" si="146"/>
        <v>0</v>
      </c>
      <c r="K164" s="453"/>
      <c r="L164" s="7">
        <f t="shared" si="157"/>
        <v>0</v>
      </c>
      <c r="M164" s="453"/>
      <c r="N164" s="7">
        <f t="shared" si="158"/>
        <v>0</v>
      </c>
      <c r="O164" s="373">
        <f t="shared" si="159"/>
        <v>0</v>
      </c>
      <c r="P164" s="7">
        <f t="shared" si="160"/>
        <v>0</v>
      </c>
      <c r="Q164" s="373">
        <v>0</v>
      </c>
      <c r="R164" s="29">
        <f t="shared" si="161"/>
        <v>0</v>
      </c>
      <c r="S164" s="373"/>
      <c r="T164" s="29">
        <f t="shared" si="161"/>
        <v>0</v>
      </c>
      <c r="U164" s="373"/>
      <c r="V164" s="29">
        <f t="shared" ref="V164:X164" si="177">ROUND(U164*$F164,0)</f>
        <v>0</v>
      </c>
      <c r="W164" s="373"/>
      <c r="X164" s="29">
        <f t="shared" si="177"/>
        <v>0</v>
      </c>
      <c r="Y164" s="373">
        <f t="shared" si="163"/>
        <v>0</v>
      </c>
      <c r="Z164" s="29">
        <f t="shared" si="164"/>
        <v>0</v>
      </c>
      <c r="AA164" s="373">
        <f t="shared" si="154"/>
        <v>0</v>
      </c>
      <c r="AB164" s="29">
        <f t="shared" si="155"/>
        <v>0</v>
      </c>
    </row>
    <row r="165" spans="2:28" ht="92.4" x14ac:dyDescent="0.25">
      <c r="B165" s="28" t="s">
        <v>287</v>
      </c>
      <c r="C165" s="5" t="s">
        <v>288</v>
      </c>
      <c r="D165" s="4" t="s">
        <v>17</v>
      </c>
      <c r="E165" s="6">
        <v>195.49229697990606</v>
      </c>
      <c r="F165" s="374">
        <v>400000</v>
      </c>
      <c r="G165" s="452">
        <f t="shared" si="156"/>
        <v>78196918.79196243</v>
      </c>
      <c r="H165" s="373"/>
      <c r="I165" s="374">
        <v>400000</v>
      </c>
      <c r="J165" s="29">
        <f t="shared" si="146"/>
        <v>0</v>
      </c>
      <c r="K165" s="453"/>
      <c r="L165" s="7">
        <f t="shared" si="157"/>
        <v>0</v>
      </c>
      <c r="M165" s="453">
        <v>95.49</v>
      </c>
      <c r="N165" s="7">
        <f t="shared" si="158"/>
        <v>38196000</v>
      </c>
      <c r="O165" s="373">
        <f t="shared" si="159"/>
        <v>100.00229697990606</v>
      </c>
      <c r="P165" s="7">
        <f t="shared" si="160"/>
        <v>40000918.791962422</v>
      </c>
      <c r="Q165" s="373">
        <v>0</v>
      </c>
      <c r="R165" s="29">
        <f t="shared" si="161"/>
        <v>0</v>
      </c>
      <c r="S165" s="373"/>
      <c r="T165" s="29">
        <f t="shared" si="161"/>
        <v>0</v>
      </c>
      <c r="U165" s="373"/>
      <c r="V165" s="29">
        <f t="shared" ref="V165:X165" si="178">ROUND(U165*$F165,0)</f>
        <v>0</v>
      </c>
      <c r="W165" s="373"/>
      <c r="X165" s="29">
        <f t="shared" si="178"/>
        <v>0</v>
      </c>
      <c r="Y165" s="373">
        <f t="shared" si="163"/>
        <v>0</v>
      </c>
      <c r="Z165" s="29">
        <f t="shared" si="164"/>
        <v>0</v>
      </c>
      <c r="AA165" s="373">
        <f t="shared" si="154"/>
        <v>100.00229697990606</v>
      </c>
      <c r="AB165" s="29">
        <f t="shared" si="155"/>
        <v>40000918.791962422</v>
      </c>
    </row>
    <row r="166" spans="2:28" ht="26.4" x14ac:dyDescent="0.25">
      <c r="B166" s="28" t="s">
        <v>289</v>
      </c>
      <c r="C166" s="5" t="s">
        <v>290</v>
      </c>
      <c r="D166" s="4" t="s">
        <v>17</v>
      </c>
      <c r="E166" s="6">
        <v>0</v>
      </c>
      <c r="F166" s="374">
        <v>141984</v>
      </c>
      <c r="G166" s="452">
        <f t="shared" si="156"/>
        <v>0</v>
      </c>
      <c r="H166" s="373"/>
      <c r="I166" s="374">
        <v>141984</v>
      </c>
      <c r="J166" s="29">
        <f t="shared" si="146"/>
        <v>0</v>
      </c>
      <c r="K166" s="453"/>
      <c r="L166" s="7">
        <f t="shared" si="157"/>
        <v>0</v>
      </c>
      <c r="M166" s="453"/>
      <c r="N166" s="7">
        <f t="shared" si="158"/>
        <v>0</v>
      </c>
      <c r="O166" s="373">
        <f t="shared" si="159"/>
        <v>0</v>
      </c>
      <c r="P166" s="7">
        <f t="shared" si="160"/>
        <v>0</v>
      </c>
      <c r="Q166" s="373">
        <v>0</v>
      </c>
      <c r="R166" s="29">
        <f t="shared" si="161"/>
        <v>0</v>
      </c>
      <c r="S166" s="373"/>
      <c r="T166" s="29">
        <f t="shared" si="161"/>
        <v>0</v>
      </c>
      <c r="U166" s="373"/>
      <c r="V166" s="29">
        <f t="shared" ref="V166:X166" si="179">ROUND(U166*$F166,0)</f>
        <v>0</v>
      </c>
      <c r="W166" s="373"/>
      <c r="X166" s="29">
        <f t="shared" si="179"/>
        <v>0</v>
      </c>
      <c r="Y166" s="373">
        <f t="shared" si="163"/>
        <v>0</v>
      </c>
      <c r="Z166" s="29">
        <f t="shared" si="164"/>
        <v>0</v>
      </c>
      <c r="AA166" s="373">
        <f t="shared" si="154"/>
        <v>0</v>
      </c>
      <c r="AB166" s="29">
        <f t="shared" si="155"/>
        <v>0</v>
      </c>
    </row>
    <row r="167" spans="2:28" ht="105.6" x14ac:dyDescent="0.25">
      <c r="B167" s="28" t="s">
        <v>291</v>
      </c>
      <c r="C167" s="5" t="s">
        <v>292</v>
      </c>
      <c r="D167" s="4" t="s">
        <v>137</v>
      </c>
      <c r="E167" s="6">
        <v>0</v>
      </c>
      <c r="F167" s="374">
        <v>305053</v>
      </c>
      <c r="G167" s="452">
        <f t="shared" si="156"/>
        <v>0</v>
      </c>
      <c r="H167" s="373"/>
      <c r="I167" s="374">
        <v>305053</v>
      </c>
      <c r="J167" s="29">
        <f t="shared" si="146"/>
        <v>0</v>
      </c>
      <c r="K167" s="453"/>
      <c r="L167" s="7">
        <f t="shared" si="157"/>
        <v>0</v>
      </c>
      <c r="M167" s="453"/>
      <c r="N167" s="7">
        <f t="shared" si="158"/>
        <v>0</v>
      </c>
      <c r="O167" s="373">
        <f t="shared" si="159"/>
        <v>0</v>
      </c>
      <c r="P167" s="7">
        <f t="shared" si="160"/>
        <v>0</v>
      </c>
      <c r="Q167" s="373">
        <v>0</v>
      </c>
      <c r="R167" s="29">
        <f t="shared" si="161"/>
        <v>0</v>
      </c>
      <c r="S167" s="373"/>
      <c r="T167" s="29">
        <f t="shared" si="161"/>
        <v>0</v>
      </c>
      <c r="U167" s="373"/>
      <c r="V167" s="29">
        <f t="shared" ref="V167:X167" si="180">ROUND(U167*$F167,0)</f>
        <v>0</v>
      </c>
      <c r="W167" s="373"/>
      <c r="X167" s="29">
        <f t="shared" si="180"/>
        <v>0</v>
      </c>
      <c r="Y167" s="373">
        <f t="shared" si="163"/>
        <v>0</v>
      </c>
      <c r="Z167" s="29">
        <f t="shared" si="164"/>
        <v>0</v>
      </c>
      <c r="AA167" s="373">
        <f t="shared" si="154"/>
        <v>0</v>
      </c>
      <c r="AB167" s="29">
        <f t="shared" si="155"/>
        <v>0</v>
      </c>
    </row>
    <row r="168" spans="2:28" ht="132" x14ac:dyDescent="0.25">
      <c r="B168" s="28" t="s">
        <v>293</v>
      </c>
      <c r="C168" s="5" t="s">
        <v>294</v>
      </c>
      <c r="D168" s="4" t="s">
        <v>137</v>
      </c>
      <c r="E168" s="6">
        <v>0</v>
      </c>
      <c r="F168" s="374">
        <v>305347</v>
      </c>
      <c r="G168" s="452">
        <f t="shared" si="156"/>
        <v>0</v>
      </c>
      <c r="H168" s="373"/>
      <c r="I168" s="374">
        <v>305347</v>
      </c>
      <c r="J168" s="29">
        <f t="shared" si="146"/>
        <v>0</v>
      </c>
      <c r="K168" s="453"/>
      <c r="L168" s="7">
        <f t="shared" si="157"/>
        <v>0</v>
      </c>
      <c r="M168" s="453"/>
      <c r="N168" s="7">
        <f t="shared" si="158"/>
        <v>0</v>
      </c>
      <c r="O168" s="373">
        <f t="shared" si="159"/>
        <v>0</v>
      </c>
      <c r="P168" s="7">
        <f t="shared" si="160"/>
        <v>0</v>
      </c>
      <c r="Q168" s="373">
        <v>0</v>
      </c>
      <c r="R168" s="29">
        <f t="shared" si="161"/>
        <v>0</v>
      </c>
      <c r="S168" s="373"/>
      <c r="T168" s="29">
        <f t="shared" si="161"/>
        <v>0</v>
      </c>
      <c r="U168" s="373"/>
      <c r="V168" s="29">
        <f t="shared" ref="V168:X168" si="181">ROUND(U168*$F168,0)</f>
        <v>0</v>
      </c>
      <c r="W168" s="373"/>
      <c r="X168" s="29">
        <f t="shared" si="181"/>
        <v>0</v>
      </c>
      <c r="Y168" s="373">
        <f t="shared" si="163"/>
        <v>0</v>
      </c>
      <c r="Z168" s="29">
        <f t="shared" si="164"/>
        <v>0</v>
      </c>
      <c r="AA168" s="373">
        <f t="shared" si="154"/>
        <v>0</v>
      </c>
      <c r="AB168" s="29">
        <f t="shared" si="155"/>
        <v>0</v>
      </c>
    </row>
    <row r="169" spans="2:28" ht="118.8" x14ac:dyDescent="0.25">
      <c r="B169" s="28" t="s">
        <v>295</v>
      </c>
      <c r="C169" s="5" t="s">
        <v>296</v>
      </c>
      <c r="D169" s="4" t="s">
        <v>137</v>
      </c>
      <c r="E169" s="6">
        <v>0</v>
      </c>
      <c r="F169" s="374">
        <v>1443527</v>
      </c>
      <c r="G169" s="452">
        <f t="shared" si="156"/>
        <v>0</v>
      </c>
      <c r="H169" s="373"/>
      <c r="I169" s="374">
        <v>1443527</v>
      </c>
      <c r="J169" s="29">
        <f t="shared" si="146"/>
        <v>0</v>
      </c>
      <c r="K169" s="453"/>
      <c r="L169" s="7">
        <f t="shared" si="157"/>
        <v>0</v>
      </c>
      <c r="M169" s="453"/>
      <c r="N169" s="7">
        <f t="shared" si="158"/>
        <v>0</v>
      </c>
      <c r="O169" s="373">
        <f t="shared" si="159"/>
        <v>0</v>
      </c>
      <c r="P169" s="7">
        <f t="shared" si="160"/>
        <v>0</v>
      </c>
      <c r="Q169" s="373">
        <v>0</v>
      </c>
      <c r="R169" s="29">
        <f t="shared" si="161"/>
        <v>0</v>
      </c>
      <c r="S169" s="373"/>
      <c r="T169" s="29">
        <f t="shared" si="161"/>
        <v>0</v>
      </c>
      <c r="U169" s="373"/>
      <c r="V169" s="29">
        <f t="shared" ref="V169:X169" si="182">ROUND(U169*$F169,0)</f>
        <v>0</v>
      </c>
      <c r="W169" s="373"/>
      <c r="X169" s="29">
        <f t="shared" si="182"/>
        <v>0</v>
      </c>
      <c r="Y169" s="373">
        <f t="shared" si="163"/>
        <v>0</v>
      </c>
      <c r="Z169" s="29">
        <f t="shared" si="164"/>
        <v>0</v>
      </c>
      <c r="AA169" s="373">
        <f t="shared" si="154"/>
        <v>0</v>
      </c>
      <c r="AB169" s="29">
        <f t="shared" si="155"/>
        <v>0</v>
      </c>
    </row>
    <row r="170" spans="2:28" ht="132" x14ac:dyDescent="0.25">
      <c r="B170" s="28" t="s">
        <v>297</v>
      </c>
      <c r="C170" s="5" t="s">
        <v>298</v>
      </c>
      <c r="D170" s="4" t="s">
        <v>137</v>
      </c>
      <c r="E170" s="6">
        <v>0</v>
      </c>
      <c r="F170" s="374">
        <v>660927</v>
      </c>
      <c r="G170" s="452">
        <f t="shared" si="156"/>
        <v>0</v>
      </c>
      <c r="H170" s="373"/>
      <c r="I170" s="374">
        <v>660927</v>
      </c>
      <c r="J170" s="29">
        <f t="shared" si="146"/>
        <v>0</v>
      </c>
      <c r="K170" s="453"/>
      <c r="L170" s="7">
        <f t="shared" si="157"/>
        <v>0</v>
      </c>
      <c r="M170" s="453"/>
      <c r="N170" s="7">
        <f t="shared" si="158"/>
        <v>0</v>
      </c>
      <c r="O170" s="373">
        <f t="shared" si="159"/>
        <v>0</v>
      </c>
      <c r="P170" s="7">
        <f t="shared" si="160"/>
        <v>0</v>
      </c>
      <c r="Q170" s="373">
        <v>0</v>
      </c>
      <c r="R170" s="29">
        <f t="shared" si="161"/>
        <v>0</v>
      </c>
      <c r="S170" s="373"/>
      <c r="T170" s="29">
        <f t="shared" si="161"/>
        <v>0</v>
      </c>
      <c r="U170" s="373"/>
      <c r="V170" s="29">
        <f t="shared" ref="V170:X170" si="183">ROUND(U170*$F170,0)</f>
        <v>0</v>
      </c>
      <c r="W170" s="373"/>
      <c r="X170" s="29">
        <f t="shared" si="183"/>
        <v>0</v>
      </c>
      <c r="Y170" s="373">
        <f t="shared" si="163"/>
        <v>0</v>
      </c>
      <c r="Z170" s="29">
        <f t="shared" si="164"/>
        <v>0</v>
      </c>
      <c r="AA170" s="373">
        <f t="shared" si="154"/>
        <v>0</v>
      </c>
      <c r="AB170" s="29">
        <f t="shared" si="155"/>
        <v>0</v>
      </c>
    </row>
    <row r="171" spans="2:28" ht="132" x14ac:dyDescent="0.25">
      <c r="B171" s="28" t="s">
        <v>299</v>
      </c>
      <c r="C171" s="5" t="s">
        <v>300</v>
      </c>
      <c r="D171" s="4" t="s">
        <v>137</v>
      </c>
      <c r="E171" s="6">
        <v>0</v>
      </c>
      <c r="F171" s="374">
        <v>358825</v>
      </c>
      <c r="G171" s="452">
        <f t="shared" si="156"/>
        <v>0</v>
      </c>
      <c r="H171" s="373"/>
      <c r="I171" s="374">
        <v>358825</v>
      </c>
      <c r="J171" s="29">
        <f t="shared" si="146"/>
        <v>0</v>
      </c>
      <c r="K171" s="453"/>
      <c r="L171" s="7">
        <f t="shared" si="157"/>
        <v>0</v>
      </c>
      <c r="M171" s="453"/>
      <c r="N171" s="7">
        <f t="shared" si="158"/>
        <v>0</v>
      </c>
      <c r="O171" s="373">
        <f t="shared" si="159"/>
        <v>0</v>
      </c>
      <c r="P171" s="7">
        <f t="shared" si="160"/>
        <v>0</v>
      </c>
      <c r="Q171" s="373">
        <v>0</v>
      </c>
      <c r="R171" s="29">
        <f t="shared" si="161"/>
        <v>0</v>
      </c>
      <c r="S171" s="373"/>
      <c r="T171" s="29">
        <f t="shared" si="161"/>
        <v>0</v>
      </c>
      <c r="U171" s="373"/>
      <c r="V171" s="29">
        <f t="shared" ref="V171:X171" si="184">ROUND(U171*$F171,0)</f>
        <v>0</v>
      </c>
      <c r="W171" s="373"/>
      <c r="X171" s="29">
        <f t="shared" si="184"/>
        <v>0</v>
      </c>
      <c r="Y171" s="373">
        <f t="shared" si="163"/>
        <v>0</v>
      </c>
      <c r="Z171" s="29">
        <f t="shared" si="164"/>
        <v>0</v>
      </c>
      <c r="AA171" s="373">
        <f t="shared" si="154"/>
        <v>0</v>
      </c>
      <c r="AB171" s="29">
        <f t="shared" si="155"/>
        <v>0</v>
      </c>
    </row>
    <row r="172" spans="2:28" ht="39.6" x14ac:dyDescent="0.25">
      <c r="B172" s="28" t="s">
        <v>301</v>
      </c>
      <c r="C172" s="5" t="s">
        <v>302</v>
      </c>
      <c r="D172" s="4" t="s">
        <v>17</v>
      </c>
      <c r="E172" s="6">
        <v>0</v>
      </c>
      <c r="F172" s="374">
        <v>375564</v>
      </c>
      <c r="G172" s="452">
        <f t="shared" si="156"/>
        <v>0</v>
      </c>
      <c r="H172" s="373"/>
      <c r="I172" s="374">
        <v>375564</v>
      </c>
      <c r="J172" s="29">
        <f t="shared" si="146"/>
        <v>0</v>
      </c>
      <c r="K172" s="453"/>
      <c r="L172" s="7">
        <f t="shared" si="157"/>
        <v>0</v>
      </c>
      <c r="M172" s="453"/>
      <c r="N172" s="7">
        <f t="shared" si="158"/>
        <v>0</v>
      </c>
      <c r="O172" s="373">
        <f t="shared" si="159"/>
        <v>0</v>
      </c>
      <c r="P172" s="7">
        <f t="shared" si="160"/>
        <v>0</v>
      </c>
      <c r="Q172" s="373">
        <v>0</v>
      </c>
      <c r="R172" s="29">
        <f t="shared" si="161"/>
        <v>0</v>
      </c>
      <c r="S172" s="373"/>
      <c r="T172" s="29">
        <f t="shared" si="161"/>
        <v>0</v>
      </c>
      <c r="U172" s="373"/>
      <c r="V172" s="29">
        <f t="shared" ref="V172:X172" si="185">ROUND(U172*$F172,0)</f>
        <v>0</v>
      </c>
      <c r="W172" s="373"/>
      <c r="X172" s="29">
        <f t="shared" si="185"/>
        <v>0</v>
      </c>
      <c r="Y172" s="373">
        <f t="shared" si="163"/>
        <v>0</v>
      </c>
      <c r="Z172" s="29">
        <f t="shared" si="164"/>
        <v>0</v>
      </c>
      <c r="AA172" s="373">
        <f t="shared" si="154"/>
        <v>0</v>
      </c>
      <c r="AB172" s="29">
        <f t="shared" si="155"/>
        <v>0</v>
      </c>
    </row>
    <row r="173" spans="2:28" ht="76.95" customHeight="1" x14ac:dyDescent="0.25">
      <c r="B173" s="28" t="s">
        <v>303</v>
      </c>
      <c r="C173" s="5" t="s">
        <v>304</v>
      </c>
      <c r="D173" s="4" t="s">
        <v>13</v>
      </c>
      <c r="E173" s="6">
        <v>0</v>
      </c>
      <c r="F173" s="374">
        <v>53941</v>
      </c>
      <c r="G173" s="452">
        <f t="shared" si="156"/>
        <v>0</v>
      </c>
      <c r="H173" s="373"/>
      <c r="I173" s="374">
        <v>53941</v>
      </c>
      <c r="J173" s="29">
        <f t="shared" si="146"/>
        <v>0</v>
      </c>
      <c r="K173" s="453"/>
      <c r="L173" s="7">
        <f t="shared" si="157"/>
        <v>0</v>
      </c>
      <c r="M173" s="453"/>
      <c r="N173" s="7">
        <f t="shared" si="158"/>
        <v>0</v>
      </c>
      <c r="O173" s="373">
        <f t="shared" si="159"/>
        <v>0</v>
      </c>
      <c r="P173" s="7">
        <f t="shared" si="160"/>
        <v>0</v>
      </c>
      <c r="Q173" s="373">
        <v>0</v>
      </c>
      <c r="R173" s="29">
        <f t="shared" si="161"/>
        <v>0</v>
      </c>
      <c r="S173" s="373"/>
      <c r="T173" s="29">
        <f t="shared" si="161"/>
        <v>0</v>
      </c>
      <c r="U173" s="373"/>
      <c r="V173" s="29">
        <f t="shared" ref="V173:X173" si="186">ROUND(U173*$F173,0)</f>
        <v>0</v>
      </c>
      <c r="W173" s="373"/>
      <c r="X173" s="29">
        <f t="shared" si="186"/>
        <v>0</v>
      </c>
      <c r="Y173" s="373">
        <f t="shared" si="163"/>
        <v>0</v>
      </c>
      <c r="Z173" s="29">
        <f t="shared" si="164"/>
        <v>0</v>
      </c>
      <c r="AA173" s="373">
        <f t="shared" si="154"/>
        <v>0</v>
      </c>
      <c r="AB173" s="29">
        <f t="shared" si="155"/>
        <v>0</v>
      </c>
    </row>
    <row r="174" spans="2:28" ht="158.4" x14ac:dyDescent="0.25">
      <c r="B174" s="28" t="s">
        <v>305</v>
      </c>
      <c r="C174" s="5" t="s">
        <v>306</v>
      </c>
      <c r="D174" s="4" t="s">
        <v>137</v>
      </c>
      <c r="E174" s="6">
        <v>0</v>
      </c>
      <c r="F174" s="374">
        <v>779462</v>
      </c>
      <c r="G174" s="452">
        <f t="shared" si="156"/>
        <v>0</v>
      </c>
      <c r="H174" s="373"/>
      <c r="I174" s="374">
        <v>779462</v>
      </c>
      <c r="J174" s="29">
        <f t="shared" si="146"/>
        <v>0</v>
      </c>
      <c r="K174" s="453"/>
      <c r="L174" s="7">
        <f t="shared" si="157"/>
        <v>0</v>
      </c>
      <c r="M174" s="453"/>
      <c r="N174" s="7">
        <f t="shared" si="158"/>
        <v>0</v>
      </c>
      <c r="O174" s="373">
        <f t="shared" si="159"/>
        <v>0</v>
      </c>
      <c r="P174" s="7">
        <f t="shared" si="160"/>
        <v>0</v>
      </c>
      <c r="Q174" s="373">
        <v>0</v>
      </c>
      <c r="R174" s="29">
        <f t="shared" si="161"/>
        <v>0</v>
      </c>
      <c r="S174" s="373"/>
      <c r="T174" s="29">
        <f t="shared" si="161"/>
        <v>0</v>
      </c>
      <c r="U174" s="373"/>
      <c r="V174" s="29">
        <f t="shared" ref="V174:X174" si="187">ROUND(U174*$F174,0)</f>
        <v>0</v>
      </c>
      <c r="W174" s="373"/>
      <c r="X174" s="29">
        <f t="shared" si="187"/>
        <v>0</v>
      </c>
      <c r="Y174" s="373">
        <f t="shared" si="163"/>
        <v>0</v>
      </c>
      <c r="Z174" s="29">
        <f t="shared" si="164"/>
        <v>0</v>
      </c>
      <c r="AA174" s="373">
        <f t="shared" si="154"/>
        <v>0</v>
      </c>
      <c r="AB174" s="29">
        <f t="shared" si="155"/>
        <v>0</v>
      </c>
    </row>
    <row r="175" spans="2:28" ht="53.4" customHeight="1" x14ac:dyDescent="0.25">
      <c r="B175" s="28" t="s">
        <v>307</v>
      </c>
      <c r="C175" s="5" t="s">
        <v>308</v>
      </c>
      <c r="D175" s="4" t="s">
        <v>137</v>
      </c>
      <c r="E175" s="6">
        <v>0</v>
      </c>
      <c r="F175" s="374">
        <v>184809</v>
      </c>
      <c r="G175" s="452">
        <f t="shared" si="156"/>
        <v>0</v>
      </c>
      <c r="H175" s="373"/>
      <c r="I175" s="374">
        <v>184809</v>
      </c>
      <c r="J175" s="29">
        <f t="shared" si="146"/>
        <v>0</v>
      </c>
      <c r="K175" s="453"/>
      <c r="L175" s="7">
        <f t="shared" si="157"/>
        <v>0</v>
      </c>
      <c r="M175" s="453"/>
      <c r="N175" s="7">
        <f t="shared" si="158"/>
        <v>0</v>
      </c>
      <c r="O175" s="373">
        <f t="shared" si="159"/>
        <v>0</v>
      </c>
      <c r="P175" s="7">
        <f t="shared" si="160"/>
        <v>0</v>
      </c>
      <c r="Q175" s="373">
        <v>0</v>
      </c>
      <c r="R175" s="29">
        <f t="shared" si="161"/>
        <v>0</v>
      </c>
      <c r="S175" s="373"/>
      <c r="T175" s="29">
        <f t="shared" si="161"/>
        <v>0</v>
      </c>
      <c r="U175" s="373"/>
      <c r="V175" s="29">
        <f t="shared" ref="V175:X175" si="188">ROUND(U175*$F175,0)</f>
        <v>0</v>
      </c>
      <c r="W175" s="373"/>
      <c r="X175" s="29">
        <f t="shared" si="188"/>
        <v>0</v>
      </c>
      <c r="Y175" s="373">
        <f t="shared" si="163"/>
        <v>0</v>
      </c>
      <c r="Z175" s="29">
        <f t="shared" si="164"/>
        <v>0</v>
      </c>
      <c r="AA175" s="373">
        <f t="shared" si="154"/>
        <v>0</v>
      </c>
      <c r="AB175" s="29">
        <f t="shared" si="155"/>
        <v>0</v>
      </c>
    </row>
    <row r="176" spans="2:28" ht="39.6" x14ac:dyDescent="0.25">
      <c r="B176" s="28" t="s">
        <v>309</v>
      </c>
      <c r="C176" s="5" t="s">
        <v>310</v>
      </c>
      <c r="D176" s="4" t="s">
        <v>137</v>
      </c>
      <c r="E176" s="6">
        <v>0</v>
      </c>
      <c r="F176" s="374">
        <v>129700</v>
      </c>
      <c r="G176" s="452">
        <f t="shared" si="156"/>
        <v>0</v>
      </c>
      <c r="H176" s="373"/>
      <c r="I176" s="374">
        <v>129700</v>
      </c>
      <c r="J176" s="29">
        <f t="shared" ref="J176:J177" si="189">H176*I176</f>
        <v>0</v>
      </c>
      <c r="K176" s="453"/>
      <c r="L176" s="7">
        <f t="shared" si="157"/>
        <v>0</v>
      </c>
      <c r="M176" s="453"/>
      <c r="N176" s="7">
        <f t="shared" si="158"/>
        <v>0</v>
      </c>
      <c r="O176" s="373">
        <f t="shared" si="159"/>
        <v>0</v>
      </c>
      <c r="P176" s="7">
        <f t="shared" si="160"/>
        <v>0</v>
      </c>
      <c r="Q176" s="373">
        <v>0</v>
      </c>
      <c r="R176" s="29">
        <f t="shared" si="161"/>
        <v>0</v>
      </c>
      <c r="S176" s="373"/>
      <c r="T176" s="29">
        <f t="shared" si="161"/>
        <v>0</v>
      </c>
      <c r="U176" s="373"/>
      <c r="V176" s="29">
        <f t="shared" ref="V176:X176" si="190">ROUND(U176*$F176,0)</f>
        <v>0</v>
      </c>
      <c r="W176" s="373"/>
      <c r="X176" s="29">
        <f t="shared" si="190"/>
        <v>0</v>
      </c>
      <c r="Y176" s="373">
        <f t="shared" si="163"/>
        <v>0</v>
      </c>
      <c r="Z176" s="29">
        <f t="shared" si="164"/>
        <v>0</v>
      </c>
      <c r="AA176" s="373">
        <f t="shared" si="154"/>
        <v>0</v>
      </c>
      <c r="AB176" s="29">
        <f t="shared" si="155"/>
        <v>0</v>
      </c>
    </row>
    <row r="177" spans="2:28" x14ac:dyDescent="0.25">
      <c r="B177" s="26">
        <v>13</v>
      </c>
      <c r="C177" s="1" t="s">
        <v>311</v>
      </c>
      <c r="D177" s="2"/>
      <c r="E177" s="2"/>
      <c r="F177" s="372"/>
      <c r="G177" s="450">
        <f t="shared" si="156"/>
        <v>0</v>
      </c>
      <c r="H177" s="371"/>
      <c r="I177" s="372"/>
      <c r="J177" s="27">
        <f t="shared" si="189"/>
        <v>0</v>
      </c>
      <c r="K177" s="451"/>
      <c r="L177" s="3">
        <f t="shared" si="157"/>
        <v>0</v>
      </c>
      <c r="M177" s="451"/>
      <c r="N177" s="3">
        <f t="shared" si="158"/>
        <v>0</v>
      </c>
      <c r="O177" s="371">
        <f t="shared" si="159"/>
        <v>0</v>
      </c>
      <c r="P177" s="3">
        <f t="shared" si="160"/>
        <v>0</v>
      </c>
      <c r="Q177" s="371"/>
      <c r="R177" s="27">
        <f t="shared" si="161"/>
        <v>0</v>
      </c>
      <c r="S177" s="371"/>
      <c r="T177" s="27">
        <f t="shared" si="161"/>
        <v>0</v>
      </c>
      <c r="U177" s="371"/>
      <c r="V177" s="27">
        <f t="shared" ref="V177:X177" si="191">ROUND(U177*$F177,0)</f>
        <v>0</v>
      </c>
      <c r="W177" s="371"/>
      <c r="X177" s="27">
        <f t="shared" si="191"/>
        <v>0</v>
      </c>
      <c r="Y177" s="371">
        <f t="shared" si="163"/>
        <v>0</v>
      </c>
      <c r="Z177" s="27">
        <f t="shared" si="164"/>
        <v>0</v>
      </c>
      <c r="AA177" s="371">
        <f t="shared" si="154"/>
        <v>0</v>
      </c>
      <c r="AB177" s="27">
        <f t="shared" si="155"/>
        <v>0</v>
      </c>
    </row>
    <row r="178" spans="2:28" x14ac:dyDescent="0.25">
      <c r="B178" s="30" t="s">
        <v>312</v>
      </c>
      <c r="C178" s="8" t="s">
        <v>313</v>
      </c>
      <c r="D178" s="9"/>
      <c r="E178" s="9"/>
      <c r="F178" s="9"/>
      <c r="G178" s="455">
        <f t="shared" si="156"/>
        <v>0</v>
      </c>
      <c r="H178" s="375"/>
      <c r="I178" s="9" t="s">
        <v>7</v>
      </c>
      <c r="J178" s="376"/>
      <c r="K178" s="456"/>
      <c r="L178" s="9">
        <f t="shared" si="157"/>
        <v>0</v>
      </c>
      <c r="M178" s="456"/>
      <c r="N178" s="9">
        <f t="shared" si="158"/>
        <v>0</v>
      </c>
      <c r="O178" s="375">
        <f t="shared" si="159"/>
        <v>0</v>
      </c>
      <c r="P178" s="9"/>
      <c r="Q178" s="375"/>
      <c r="R178" s="376">
        <f t="shared" si="161"/>
        <v>0</v>
      </c>
      <c r="S178" s="375"/>
      <c r="T178" s="376">
        <f t="shared" si="161"/>
        <v>0</v>
      </c>
      <c r="U178" s="375"/>
      <c r="V178" s="376">
        <f t="shared" ref="V178:X178" si="192">ROUND(U178*$F178,0)</f>
        <v>0</v>
      </c>
      <c r="W178" s="375"/>
      <c r="X178" s="376">
        <f t="shared" si="192"/>
        <v>0</v>
      </c>
      <c r="Y178" s="375">
        <f t="shared" si="163"/>
        <v>0</v>
      </c>
      <c r="Z178" s="376">
        <f t="shared" si="164"/>
        <v>0</v>
      </c>
      <c r="AA178" s="375">
        <f t="shared" si="154"/>
        <v>0</v>
      </c>
      <c r="AB178" s="376">
        <f t="shared" si="155"/>
        <v>0</v>
      </c>
    </row>
    <row r="179" spans="2:28" ht="52.8" x14ac:dyDescent="0.25">
      <c r="B179" s="28" t="s">
        <v>314</v>
      </c>
      <c r="C179" s="5" t="s">
        <v>315</v>
      </c>
      <c r="D179" s="4" t="s">
        <v>137</v>
      </c>
      <c r="E179" s="6">
        <v>0</v>
      </c>
      <c r="F179" s="374">
        <v>34071</v>
      </c>
      <c r="G179" s="452">
        <f t="shared" si="156"/>
        <v>0</v>
      </c>
      <c r="H179" s="373"/>
      <c r="I179" s="374">
        <v>34071</v>
      </c>
      <c r="J179" s="29">
        <f t="shared" ref="J179:J210" si="193">H179*I179</f>
        <v>0</v>
      </c>
      <c r="K179" s="453"/>
      <c r="L179" s="7">
        <f t="shared" si="157"/>
        <v>0</v>
      </c>
      <c r="M179" s="453"/>
      <c r="N179" s="7">
        <f t="shared" si="158"/>
        <v>0</v>
      </c>
      <c r="O179" s="373">
        <f t="shared" si="159"/>
        <v>0</v>
      </c>
      <c r="P179" s="7">
        <f t="shared" si="160"/>
        <v>0</v>
      </c>
      <c r="Q179" s="373">
        <v>0</v>
      </c>
      <c r="R179" s="29">
        <f t="shared" si="161"/>
        <v>0</v>
      </c>
      <c r="S179" s="373"/>
      <c r="T179" s="29">
        <f t="shared" si="161"/>
        <v>0</v>
      </c>
      <c r="U179" s="373"/>
      <c r="V179" s="29">
        <f t="shared" ref="V179:X179" si="194">ROUND(U179*$F179,0)</f>
        <v>0</v>
      </c>
      <c r="W179" s="373"/>
      <c r="X179" s="29">
        <f t="shared" si="194"/>
        <v>0</v>
      </c>
      <c r="Y179" s="373">
        <f t="shared" si="163"/>
        <v>0</v>
      </c>
      <c r="Z179" s="29">
        <f t="shared" si="164"/>
        <v>0</v>
      </c>
      <c r="AA179" s="373">
        <f t="shared" si="154"/>
        <v>0</v>
      </c>
      <c r="AB179" s="29">
        <f t="shared" si="155"/>
        <v>0</v>
      </c>
    </row>
    <row r="180" spans="2:28" ht="52.8" x14ac:dyDescent="0.25">
      <c r="B180" s="28" t="s">
        <v>316</v>
      </c>
      <c r="C180" s="5" t="s">
        <v>317</v>
      </c>
      <c r="D180" s="4" t="s">
        <v>137</v>
      </c>
      <c r="E180" s="6">
        <v>0</v>
      </c>
      <c r="F180" s="374">
        <v>33071</v>
      </c>
      <c r="G180" s="452">
        <f t="shared" si="156"/>
        <v>0</v>
      </c>
      <c r="H180" s="373"/>
      <c r="I180" s="374">
        <v>33071</v>
      </c>
      <c r="J180" s="29">
        <f t="shared" si="193"/>
        <v>0</v>
      </c>
      <c r="K180" s="453"/>
      <c r="L180" s="7">
        <f t="shared" si="157"/>
        <v>0</v>
      </c>
      <c r="M180" s="453"/>
      <c r="N180" s="7">
        <f t="shared" si="158"/>
        <v>0</v>
      </c>
      <c r="O180" s="373">
        <f t="shared" si="159"/>
        <v>0</v>
      </c>
      <c r="P180" s="7">
        <f t="shared" si="160"/>
        <v>0</v>
      </c>
      <c r="Q180" s="373">
        <v>0</v>
      </c>
      <c r="R180" s="29">
        <f t="shared" si="161"/>
        <v>0</v>
      </c>
      <c r="S180" s="373"/>
      <c r="T180" s="29">
        <f t="shared" si="161"/>
        <v>0</v>
      </c>
      <c r="U180" s="373"/>
      <c r="V180" s="29">
        <f t="shared" ref="V180:X180" si="195">ROUND(U180*$F180,0)</f>
        <v>0</v>
      </c>
      <c r="W180" s="373"/>
      <c r="X180" s="29">
        <f t="shared" si="195"/>
        <v>0</v>
      </c>
      <c r="Y180" s="373">
        <f t="shared" si="163"/>
        <v>0</v>
      </c>
      <c r="Z180" s="29">
        <f t="shared" si="164"/>
        <v>0</v>
      </c>
      <c r="AA180" s="373">
        <f t="shared" si="154"/>
        <v>0</v>
      </c>
      <c r="AB180" s="29">
        <f t="shared" si="155"/>
        <v>0</v>
      </c>
    </row>
    <row r="181" spans="2:28" ht="60.6" customHeight="1" x14ac:dyDescent="0.25">
      <c r="B181" s="28" t="s">
        <v>318</v>
      </c>
      <c r="C181" s="5" t="s">
        <v>319</v>
      </c>
      <c r="D181" s="4" t="s">
        <v>137</v>
      </c>
      <c r="E181" s="6">
        <v>0</v>
      </c>
      <c r="F181" s="374">
        <v>33071</v>
      </c>
      <c r="G181" s="452">
        <f t="shared" si="156"/>
        <v>0</v>
      </c>
      <c r="H181" s="373"/>
      <c r="I181" s="374">
        <v>33071</v>
      </c>
      <c r="J181" s="29">
        <f t="shared" si="193"/>
        <v>0</v>
      </c>
      <c r="K181" s="453"/>
      <c r="L181" s="7">
        <f t="shared" si="157"/>
        <v>0</v>
      </c>
      <c r="M181" s="453"/>
      <c r="N181" s="7">
        <f t="shared" si="158"/>
        <v>0</v>
      </c>
      <c r="O181" s="373">
        <f t="shared" si="159"/>
        <v>0</v>
      </c>
      <c r="P181" s="7">
        <f t="shared" si="160"/>
        <v>0</v>
      </c>
      <c r="Q181" s="373">
        <v>0</v>
      </c>
      <c r="R181" s="29">
        <f t="shared" si="161"/>
        <v>0</v>
      </c>
      <c r="S181" s="373"/>
      <c r="T181" s="29">
        <f t="shared" si="161"/>
        <v>0</v>
      </c>
      <c r="U181" s="373"/>
      <c r="V181" s="29">
        <f t="shared" ref="V181:X181" si="196">ROUND(U181*$F181,0)</f>
        <v>0</v>
      </c>
      <c r="W181" s="373"/>
      <c r="X181" s="29">
        <f t="shared" si="196"/>
        <v>0</v>
      </c>
      <c r="Y181" s="373">
        <f t="shared" si="163"/>
        <v>0</v>
      </c>
      <c r="Z181" s="29">
        <f t="shared" si="164"/>
        <v>0</v>
      </c>
      <c r="AA181" s="373">
        <f t="shared" si="154"/>
        <v>0</v>
      </c>
      <c r="AB181" s="29">
        <f t="shared" si="155"/>
        <v>0</v>
      </c>
    </row>
    <row r="182" spans="2:28" ht="64.95" customHeight="1" x14ac:dyDescent="0.25">
      <c r="B182" s="28" t="s">
        <v>320</v>
      </c>
      <c r="C182" s="5" t="s">
        <v>321</v>
      </c>
      <c r="D182" s="4" t="s">
        <v>137</v>
      </c>
      <c r="E182" s="6">
        <v>0</v>
      </c>
      <c r="F182" s="374">
        <v>33071</v>
      </c>
      <c r="G182" s="452">
        <f t="shared" si="156"/>
        <v>0</v>
      </c>
      <c r="H182" s="373"/>
      <c r="I182" s="374">
        <v>33071</v>
      </c>
      <c r="J182" s="29">
        <f t="shared" si="193"/>
        <v>0</v>
      </c>
      <c r="K182" s="453"/>
      <c r="L182" s="7">
        <f t="shared" si="157"/>
        <v>0</v>
      </c>
      <c r="M182" s="453"/>
      <c r="N182" s="7">
        <f t="shared" si="158"/>
        <v>0</v>
      </c>
      <c r="O182" s="373">
        <f t="shared" si="159"/>
        <v>0</v>
      </c>
      <c r="P182" s="7">
        <f t="shared" si="160"/>
        <v>0</v>
      </c>
      <c r="Q182" s="373">
        <v>0</v>
      </c>
      <c r="R182" s="29">
        <f t="shared" si="161"/>
        <v>0</v>
      </c>
      <c r="S182" s="373"/>
      <c r="T182" s="29">
        <f t="shared" si="161"/>
        <v>0</v>
      </c>
      <c r="U182" s="373"/>
      <c r="V182" s="29">
        <f t="shared" ref="V182:X182" si="197">ROUND(U182*$F182,0)</f>
        <v>0</v>
      </c>
      <c r="W182" s="373"/>
      <c r="X182" s="29">
        <f t="shared" si="197"/>
        <v>0</v>
      </c>
      <c r="Y182" s="373">
        <f t="shared" si="163"/>
        <v>0</v>
      </c>
      <c r="Z182" s="29">
        <f t="shared" si="164"/>
        <v>0</v>
      </c>
      <c r="AA182" s="373">
        <f t="shared" si="154"/>
        <v>0</v>
      </c>
      <c r="AB182" s="29">
        <f t="shared" si="155"/>
        <v>0</v>
      </c>
    </row>
    <row r="183" spans="2:28" ht="64.95" customHeight="1" x14ac:dyDescent="0.25">
      <c r="B183" s="28" t="s">
        <v>322</v>
      </c>
      <c r="C183" s="5" t="s">
        <v>323</v>
      </c>
      <c r="D183" s="4" t="s">
        <v>137</v>
      </c>
      <c r="E183" s="6">
        <v>0</v>
      </c>
      <c r="F183" s="374">
        <v>50750</v>
      </c>
      <c r="G183" s="452">
        <f t="shared" si="156"/>
        <v>0</v>
      </c>
      <c r="H183" s="373"/>
      <c r="I183" s="374">
        <v>50750</v>
      </c>
      <c r="J183" s="29">
        <f t="shared" si="193"/>
        <v>0</v>
      </c>
      <c r="K183" s="453"/>
      <c r="L183" s="7">
        <f t="shared" si="157"/>
        <v>0</v>
      </c>
      <c r="M183" s="453"/>
      <c r="N183" s="7">
        <f t="shared" si="158"/>
        <v>0</v>
      </c>
      <c r="O183" s="373">
        <f t="shared" si="159"/>
        <v>0</v>
      </c>
      <c r="P183" s="7">
        <f t="shared" si="160"/>
        <v>0</v>
      </c>
      <c r="Q183" s="373">
        <v>0</v>
      </c>
      <c r="R183" s="29">
        <f t="shared" si="161"/>
        <v>0</v>
      </c>
      <c r="S183" s="373"/>
      <c r="T183" s="29">
        <f t="shared" si="161"/>
        <v>0</v>
      </c>
      <c r="U183" s="373"/>
      <c r="V183" s="29">
        <f t="shared" ref="V183:X183" si="198">ROUND(U183*$F183,0)</f>
        <v>0</v>
      </c>
      <c r="W183" s="373"/>
      <c r="X183" s="29">
        <f t="shared" si="198"/>
        <v>0</v>
      </c>
      <c r="Y183" s="373">
        <f t="shared" si="163"/>
        <v>0</v>
      </c>
      <c r="Z183" s="29">
        <f t="shared" si="164"/>
        <v>0</v>
      </c>
      <c r="AA183" s="373">
        <f t="shared" si="154"/>
        <v>0</v>
      </c>
      <c r="AB183" s="29">
        <f t="shared" si="155"/>
        <v>0</v>
      </c>
    </row>
    <row r="184" spans="2:28" x14ac:dyDescent="0.25">
      <c r="B184" s="28" t="s">
        <v>324</v>
      </c>
      <c r="C184" s="5" t="s">
        <v>325</v>
      </c>
      <c r="D184" s="4" t="s">
        <v>137</v>
      </c>
      <c r="E184" s="6">
        <v>0</v>
      </c>
      <c r="F184" s="374">
        <v>11625</v>
      </c>
      <c r="G184" s="452">
        <f t="shared" si="156"/>
        <v>0</v>
      </c>
      <c r="H184" s="373"/>
      <c r="I184" s="374">
        <v>11625</v>
      </c>
      <c r="J184" s="29">
        <f t="shared" si="193"/>
        <v>0</v>
      </c>
      <c r="K184" s="453"/>
      <c r="L184" s="7">
        <f t="shared" si="157"/>
        <v>0</v>
      </c>
      <c r="M184" s="453"/>
      <c r="N184" s="7">
        <f t="shared" si="158"/>
        <v>0</v>
      </c>
      <c r="O184" s="373">
        <f t="shared" si="159"/>
        <v>0</v>
      </c>
      <c r="P184" s="7">
        <f t="shared" si="160"/>
        <v>0</v>
      </c>
      <c r="Q184" s="373">
        <v>0</v>
      </c>
      <c r="R184" s="29">
        <f t="shared" si="161"/>
        <v>0</v>
      </c>
      <c r="S184" s="373"/>
      <c r="T184" s="29">
        <f t="shared" si="161"/>
        <v>0</v>
      </c>
      <c r="U184" s="373"/>
      <c r="V184" s="29">
        <f t="shared" ref="V184:X184" si="199">ROUND(U184*$F184,0)</f>
        <v>0</v>
      </c>
      <c r="W184" s="373"/>
      <c r="X184" s="29">
        <f t="shared" si="199"/>
        <v>0</v>
      </c>
      <c r="Y184" s="373">
        <f t="shared" si="163"/>
        <v>0</v>
      </c>
      <c r="Z184" s="29">
        <f t="shared" si="164"/>
        <v>0</v>
      </c>
      <c r="AA184" s="373">
        <f t="shared" si="154"/>
        <v>0</v>
      </c>
      <c r="AB184" s="29">
        <f t="shared" si="155"/>
        <v>0</v>
      </c>
    </row>
    <row r="185" spans="2:28" x14ac:dyDescent="0.25">
      <c r="B185" s="28" t="s">
        <v>326</v>
      </c>
      <c r="C185" s="5" t="s">
        <v>327</v>
      </c>
      <c r="D185" s="4" t="s">
        <v>137</v>
      </c>
      <c r="E185" s="6">
        <v>0</v>
      </c>
      <c r="F185" s="374">
        <v>14738</v>
      </c>
      <c r="G185" s="452">
        <f t="shared" si="156"/>
        <v>0</v>
      </c>
      <c r="H185" s="373"/>
      <c r="I185" s="374">
        <v>14738</v>
      </c>
      <c r="J185" s="29">
        <f t="shared" si="193"/>
        <v>0</v>
      </c>
      <c r="K185" s="453"/>
      <c r="L185" s="7">
        <f t="shared" si="157"/>
        <v>0</v>
      </c>
      <c r="M185" s="453"/>
      <c r="N185" s="7">
        <f t="shared" si="158"/>
        <v>0</v>
      </c>
      <c r="O185" s="373">
        <f t="shared" si="159"/>
        <v>0</v>
      </c>
      <c r="P185" s="7">
        <f t="shared" si="160"/>
        <v>0</v>
      </c>
      <c r="Q185" s="373">
        <v>0</v>
      </c>
      <c r="R185" s="29">
        <f t="shared" si="161"/>
        <v>0</v>
      </c>
      <c r="S185" s="373"/>
      <c r="T185" s="29">
        <f t="shared" si="161"/>
        <v>0</v>
      </c>
      <c r="U185" s="373"/>
      <c r="V185" s="29">
        <f t="shared" ref="V185:X185" si="200">ROUND(U185*$F185,0)</f>
        <v>0</v>
      </c>
      <c r="W185" s="373"/>
      <c r="X185" s="29">
        <f t="shared" si="200"/>
        <v>0</v>
      </c>
      <c r="Y185" s="373">
        <f t="shared" si="163"/>
        <v>0</v>
      </c>
      <c r="Z185" s="29">
        <f t="shared" si="164"/>
        <v>0</v>
      </c>
      <c r="AA185" s="373">
        <f t="shared" si="154"/>
        <v>0</v>
      </c>
      <c r="AB185" s="29">
        <f t="shared" si="155"/>
        <v>0</v>
      </c>
    </row>
    <row r="186" spans="2:28" x14ac:dyDescent="0.25">
      <c r="B186" s="28" t="s">
        <v>328</v>
      </c>
      <c r="C186" s="5" t="s">
        <v>329</v>
      </c>
      <c r="D186" s="4" t="s">
        <v>137</v>
      </c>
      <c r="E186" s="6">
        <v>0</v>
      </c>
      <c r="F186" s="374">
        <v>26339</v>
      </c>
      <c r="G186" s="452">
        <f t="shared" si="156"/>
        <v>0</v>
      </c>
      <c r="H186" s="373"/>
      <c r="I186" s="374">
        <v>26339</v>
      </c>
      <c r="J186" s="29">
        <f t="shared" si="193"/>
        <v>0</v>
      </c>
      <c r="K186" s="453"/>
      <c r="L186" s="7">
        <f t="shared" si="157"/>
        <v>0</v>
      </c>
      <c r="M186" s="453"/>
      <c r="N186" s="7">
        <f t="shared" si="158"/>
        <v>0</v>
      </c>
      <c r="O186" s="373">
        <f t="shared" si="159"/>
        <v>0</v>
      </c>
      <c r="P186" s="7">
        <f t="shared" si="160"/>
        <v>0</v>
      </c>
      <c r="Q186" s="373">
        <v>0</v>
      </c>
      <c r="R186" s="29">
        <f t="shared" si="161"/>
        <v>0</v>
      </c>
      <c r="S186" s="373"/>
      <c r="T186" s="29">
        <f t="shared" si="161"/>
        <v>0</v>
      </c>
      <c r="U186" s="373"/>
      <c r="V186" s="29">
        <f t="shared" ref="V186:X186" si="201">ROUND(U186*$F186,0)</f>
        <v>0</v>
      </c>
      <c r="W186" s="373"/>
      <c r="X186" s="29">
        <f t="shared" si="201"/>
        <v>0</v>
      </c>
      <c r="Y186" s="373">
        <f t="shared" si="163"/>
        <v>0</v>
      </c>
      <c r="Z186" s="29">
        <f t="shared" si="164"/>
        <v>0</v>
      </c>
      <c r="AA186" s="373">
        <f t="shared" si="154"/>
        <v>0</v>
      </c>
      <c r="AB186" s="29">
        <f t="shared" si="155"/>
        <v>0</v>
      </c>
    </row>
    <row r="187" spans="2:28" x14ac:dyDescent="0.25">
      <c r="B187" s="28" t="s">
        <v>330</v>
      </c>
      <c r="C187" s="5" t="s">
        <v>331</v>
      </c>
      <c r="D187" s="4" t="s">
        <v>137</v>
      </c>
      <c r="E187" s="6">
        <v>0</v>
      </c>
      <c r="F187" s="374">
        <v>53572</v>
      </c>
      <c r="G187" s="452">
        <f t="shared" si="156"/>
        <v>0</v>
      </c>
      <c r="H187" s="373"/>
      <c r="I187" s="374">
        <v>53572</v>
      </c>
      <c r="J187" s="29">
        <f t="shared" si="193"/>
        <v>0</v>
      </c>
      <c r="K187" s="453"/>
      <c r="L187" s="7">
        <f t="shared" si="157"/>
        <v>0</v>
      </c>
      <c r="M187" s="453"/>
      <c r="N187" s="7">
        <f t="shared" si="158"/>
        <v>0</v>
      </c>
      <c r="O187" s="373">
        <f t="shared" si="159"/>
        <v>0</v>
      </c>
      <c r="P187" s="7">
        <f t="shared" si="160"/>
        <v>0</v>
      </c>
      <c r="Q187" s="373">
        <v>0</v>
      </c>
      <c r="R187" s="29">
        <f t="shared" si="161"/>
        <v>0</v>
      </c>
      <c r="S187" s="373"/>
      <c r="T187" s="29">
        <f t="shared" si="161"/>
        <v>0</v>
      </c>
      <c r="U187" s="373"/>
      <c r="V187" s="29">
        <f t="shared" ref="V187:X187" si="202">ROUND(U187*$F187,0)</f>
        <v>0</v>
      </c>
      <c r="W187" s="373"/>
      <c r="X187" s="29">
        <f t="shared" si="202"/>
        <v>0</v>
      </c>
      <c r="Y187" s="373">
        <f t="shared" si="163"/>
        <v>0</v>
      </c>
      <c r="Z187" s="29">
        <f t="shared" si="164"/>
        <v>0</v>
      </c>
      <c r="AA187" s="373">
        <f t="shared" si="154"/>
        <v>0</v>
      </c>
      <c r="AB187" s="29">
        <f t="shared" si="155"/>
        <v>0</v>
      </c>
    </row>
    <row r="188" spans="2:28" x14ac:dyDescent="0.25">
      <c r="B188" s="28" t="s">
        <v>332</v>
      </c>
      <c r="C188" s="5" t="s">
        <v>333</v>
      </c>
      <c r="D188" s="4" t="s">
        <v>137</v>
      </c>
      <c r="E188" s="6">
        <v>0</v>
      </c>
      <c r="F188" s="374">
        <v>67634</v>
      </c>
      <c r="G188" s="452">
        <f t="shared" si="156"/>
        <v>0</v>
      </c>
      <c r="H188" s="373"/>
      <c r="I188" s="374">
        <v>67634</v>
      </c>
      <c r="J188" s="29">
        <f t="shared" si="193"/>
        <v>0</v>
      </c>
      <c r="K188" s="453"/>
      <c r="L188" s="7">
        <f t="shared" si="157"/>
        <v>0</v>
      </c>
      <c r="M188" s="453"/>
      <c r="N188" s="7">
        <f t="shared" si="158"/>
        <v>0</v>
      </c>
      <c r="O188" s="373">
        <f t="shared" si="159"/>
        <v>0</v>
      </c>
      <c r="P188" s="7">
        <f t="shared" si="160"/>
        <v>0</v>
      </c>
      <c r="Q188" s="373">
        <v>0</v>
      </c>
      <c r="R188" s="29">
        <f t="shared" si="161"/>
        <v>0</v>
      </c>
      <c r="S188" s="373"/>
      <c r="T188" s="29">
        <f t="shared" si="161"/>
        <v>0</v>
      </c>
      <c r="U188" s="373"/>
      <c r="V188" s="29">
        <f t="shared" ref="V188:X188" si="203">ROUND(U188*$F188,0)</f>
        <v>0</v>
      </c>
      <c r="W188" s="373"/>
      <c r="X188" s="29">
        <f t="shared" si="203"/>
        <v>0</v>
      </c>
      <c r="Y188" s="373">
        <f t="shared" si="163"/>
        <v>0</v>
      </c>
      <c r="Z188" s="29">
        <f t="shared" si="164"/>
        <v>0</v>
      </c>
      <c r="AA188" s="373">
        <f t="shared" si="154"/>
        <v>0</v>
      </c>
      <c r="AB188" s="29">
        <f t="shared" si="155"/>
        <v>0</v>
      </c>
    </row>
    <row r="189" spans="2:28" ht="28.2" customHeight="1" x14ac:dyDescent="0.25">
      <c r="B189" s="28" t="s">
        <v>334</v>
      </c>
      <c r="C189" s="5" t="s">
        <v>335</v>
      </c>
      <c r="D189" s="4" t="s">
        <v>13</v>
      </c>
      <c r="E189" s="6">
        <v>0</v>
      </c>
      <c r="F189" s="374">
        <v>9149</v>
      </c>
      <c r="G189" s="452">
        <f t="shared" si="156"/>
        <v>0</v>
      </c>
      <c r="H189" s="373"/>
      <c r="I189" s="374">
        <v>9149</v>
      </c>
      <c r="J189" s="29">
        <f t="shared" si="193"/>
        <v>0</v>
      </c>
      <c r="K189" s="453"/>
      <c r="L189" s="7">
        <f t="shared" si="157"/>
        <v>0</v>
      </c>
      <c r="M189" s="453"/>
      <c r="N189" s="7">
        <f t="shared" si="158"/>
        <v>0</v>
      </c>
      <c r="O189" s="373">
        <f t="shared" si="159"/>
        <v>0</v>
      </c>
      <c r="P189" s="7">
        <f t="shared" si="160"/>
        <v>0</v>
      </c>
      <c r="Q189" s="373">
        <v>0</v>
      </c>
      <c r="R189" s="29">
        <f t="shared" si="161"/>
        <v>0</v>
      </c>
      <c r="S189" s="373"/>
      <c r="T189" s="29">
        <f t="shared" si="161"/>
        <v>0</v>
      </c>
      <c r="U189" s="373"/>
      <c r="V189" s="29">
        <f t="shared" ref="V189:X189" si="204">ROUND(U189*$F189,0)</f>
        <v>0</v>
      </c>
      <c r="W189" s="373"/>
      <c r="X189" s="29">
        <f t="shared" si="204"/>
        <v>0</v>
      </c>
      <c r="Y189" s="373">
        <f t="shared" si="163"/>
        <v>0</v>
      </c>
      <c r="Z189" s="29">
        <f t="shared" si="164"/>
        <v>0</v>
      </c>
      <c r="AA189" s="373">
        <f t="shared" si="154"/>
        <v>0</v>
      </c>
      <c r="AB189" s="29">
        <f t="shared" si="155"/>
        <v>0</v>
      </c>
    </row>
    <row r="190" spans="2:28" x14ac:dyDescent="0.25">
      <c r="B190" s="28" t="s">
        <v>336</v>
      </c>
      <c r="C190" s="5" t="s">
        <v>337</v>
      </c>
      <c r="D190" s="4" t="s">
        <v>13</v>
      </c>
      <c r="E190" s="6">
        <v>0</v>
      </c>
      <c r="F190" s="374">
        <v>11797</v>
      </c>
      <c r="G190" s="452">
        <f t="shared" si="156"/>
        <v>0</v>
      </c>
      <c r="H190" s="373"/>
      <c r="I190" s="374">
        <v>11797</v>
      </c>
      <c r="J190" s="29">
        <f t="shared" si="193"/>
        <v>0</v>
      </c>
      <c r="K190" s="453"/>
      <c r="L190" s="7">
        <f t="shared" si="157"/>
        <v>0</v>
      </c>
      <c r="M190" s="453"/>
      <c r="N190" s="7">
        <f t="shared" si="158"/>
        <v>0</v>
      </c>
      <c r="O190" s="373">
        <f t="shared" si="159"/>
        <v>0</v>
      </c>
      <c r="P190" s="7">
        <f t="shared" si="160"/>
        <v>0</v>
      </c>
      <c r="Q190" s="373">
        <v>0</v>
      </c>
      <c r="R190" s="29">
        <f t="shared" si="161"/>
        <v>0</v>
      </c>
      <c r="S190" s="373"/>
      <c r="T190" s="29">
        <f t="shared" si="161"/>
        <v>0</v>
      </c>
      <c r="U190" s="373"/>
      <c r="V190" s="29">
        <f t="shared" ref="V190:X190" si="205">ROUND(U190*$F190,0)</f>
        <v>0</v>
      </c>
      <c r="W190" s="373"/>
      <c r="X190" s="29">
        <f t="shared" si="205"/>
        <v>0</v>
      </c>
      <c r="Y190" s="373">
        <f t="shared" si="163"/>
        <v>0</v>
      </c>
      <c r="Z190" s="29">
        <f t="shared" si="164"/>
        <v>0</v>
      </c>
      <c r="AA190" s="373">
        <f t="shared" si="154"/>
        <v>0</v>
      </c>
      <c r="AB190" s="29">
        <f t="shared" si="155"/>
        <v>0</v>
      </c>
    </row>
    <row r="191" spans="2:28" ht="26.4" x14ac:dyDescent="0.25">
      <c r="B191" s="28" t="s">
        <v>338</v>
      </c>
      <c r="C191" s="5" t="s">
        <v>339</v>
      </c>
      <c r="D191" s="4" t="s">
        <v>13</v>
      </c>
      <c r="E191" s="6">
        <v>0</v>
      </c>
      <c r="F191" s="374">
        <v>16189</v>
      </c>
      <c r="G191" s="452">
        <f t="shared" si="156"/>
        <v>0</v>
      </c>
      <c r="H191" s="373"/>
      <c r="I191" s="374">
        <v>16189</v>
      </c>
      <c r="J191" s="29">
        <f t="shared" si="193"/>
        <v>0</v>
      </c>
      <c r="K191" s="453"/>
      <c r="L191" s="7">
        <f t="shared" si="157"/>
        <v>0</v>
      </c>
      <c r="M191" s="453"/>
      <c r="N191" s="7">
        <f t="shared" si="158"/>
        <v>0</v>
      </c>
      <c r="O191" s="373">
        <f t="shared" si="159"/>
        <v>0</v>
      </c>
      <c r="P191" s="7">
        <f t="shared" si="160"/>
        <v>0</v>
      </c>
      <c r="Q191" s="373">
        <v>0</v>
      </c>
      <c r="R191" s="29">
        <f t="shared" si="161"/>
        <v>0</v>
      </c>
      <c r="S191" s="373"/>
      <c r="T191" s="29">
        <f t="shared" si="161"/>
        <v>0</v>
      </c>
      <c r="U191" s="373"/>
      <c r="V191" s="29">
        <f t="shared" ref="V191:X191" si="206">ROUND(U191*$F191,0)</f>
        <v>0</v>
      </c>
      <c r="W191" s="373"/>
      <c r="X191" s="29">
        <f t="shared" si="206"/>
        <v>0</v>
      </c>
      <c r="Y191" s="373">
        <f t="shared" si="163"/>
        <v>0</v>
      </c>
      <c r="Z191" s="29">
        <f t="shared" si="164"/>
        <v>0</v>
      </c>
      <c r="AA191" s="373">
        <f t="shared" si="154"/>
        <v>0</v>
      </c>
      <c r="AB191" s="29">
        <f t="shared" si="155"/>
        <v>0</v>
      </c>
    </row>
    <row r="192" spans="2:28" ht="26.4" x14ac:dyDescent="0.25">
      <c r="B192" s="28" t="s">
        <v>340</v>
      </c>
      <c r="C192" s="5" t="s">
        <v>341</v>
      </c>
      <c r="D192" s="4" t="s">
        <v>13</v>
      </c>
      <c r="E192" s="6">
        <v>0</v>
      </c>
      <c r="F192" s="374">
        <v>20594</v>
      </c>
      <c r="G192" s="452">
        <f t="shared" si="156"/>
        <v>0</v>
      </c>
      <c r="H192" s="373"/>
      <c r="I192" s="374">
        <v>20594</v>
      </c>
      <c r="J192" s="29">
        <f t="shared" si="193"/>
        <v>0</v>
      </c>
      <c r="K192" s="453"/>
      <c r="L192" s="7">
        <f t="shared" si="157"/>
        <v>0</v>
      </c>
      <c r="M192" s="453"/>
      <c r="N192" s="7">
        <f t="shared" si="158"/>
        <v>0</v>
      </c>
      <c r="O192" s="373">
        <f t="shared" si="159"/>
        <v>0</v>
      </c>
      <c r="P192" s="7">
        <f t="shared" si="160"/>
        <v>0</v>
      </c>
      <c r="Q192" s="373">
        <v>0</v>
      </c>
      <c r="R192" s="29">
        <f t="shared" si="161"/>
        <v>0</v>
      </c>
      <c r="S192" s="373"/>
      <c r="T192" s="29">
        <f t="shared" si="161"/>
        <v>0</v>
      </c>
      <c r="U192" s="373"/>
      <c r="V192" s="29">
        <f t="shared" ref="V192:X192" si="207">ROUND(U192*$F192,0)</f>
        <v>0</v>
      </c>
      <c r="W192" s="373"/>
      <c r="X192" s="29">
        <f t="shared" si="207"/>
        <v>0</v>
      </c>
      <c r="Y192" s="373">
        <f t="shared" si="163"/>
        <v>0</v>
      </c>
      <c r="Z192" s="29">
        <f t="shared" si="164"/>
        <v>0</v>
      </c>
      <c r="AA192" s="373">
        <f t="shared" si="154"/>
        <v>0</v>
      </c>
      <c r="AB192" s="29">
        <f t="shared" si="155"/>
        <v>0</v>
      </c>
    </row>
    <row r="193" spans="2:28" x14ac:dyDescent="0.25">
      <c r="B193" s="28" t="s">
        <v>342</v>
      </c>
      <c r="C193" s="5" t="s">
        <v>343</v>
      </c>
      <c r="D193" s="4" t="s">
        <v>13</v>
      </c>
      <c r="E193" s="6">
        <v>0</v>
      </c>
      <c r="F193" s="374">
        <v>27990</v>
      </c>
      <c r="G193" s="452">
        <f t="shared" si="156"/>
        <v>0</v>
      </c>
      <c r="H193" s="373"/>
      <c r="I193" s="374">
        <v>27990</v>
      </c>
      <c r="J193" s="29">
        <f t="shared" si="193"/>
        <v>0</v>
      </c>
      <c r="K193" s="453"/>
      <c r="L193" s="7">
        <f t="shared" si="157"/>
        <v>0</v>
      </c>
      <c r="M193" s="453"/>
      <c r="N193" s="7">
        <f t="shared" si="158"/>
        <v>0</v>
      </c>
      <c r="O193" s="373">
        <f t="shared" si="159"/>
        <v>0</v>
      </c>
      <c r="P193" s="7">
        <f t="shared" si="160"/>
        <v>0</v>
      </c>
      <c r="Q193" s="373">
        <v>0</v>
      </c>
      <c r="R193" s="29">
        <f t="shared" si="161"/>
        <v>0</v>
      </c>
      <c r="S193" s="373"/>
      <c r="T193" s="29">
        <f t="shared" si="161"/>
        <v>0</v>
      </c>
      <c r="U193" s="373"/>
      <c r="V193" s="29">
        <f t="shared" ref="V193:X193" si="208">ROUND(U193*$F193,0)</f>
        <v>0</v>
      </c>
      <c r="W193" s="373"/>
      <c r="X193" s="29">
        <f t="shared" si="208"/>
        <v>0</v>
      </c>
      <c r="Y193" s="373">
        <f t="shared" si="163"/>
        <v>0</v>
      </c>
      <c r="Z193" s="29">
        <f t="shared" si="164"/>
        <v>0</v>
      </c>
      <c r="AA193" s="373">
        <f t="shared" si="154"/>
        <v>0</v>
      </c>
      <c r="AB193" s="29">
        <f t="shared" si="155"/>
        <v>0</v>
      </c>
    </row>
    <row r="194" spans="2:28" ht="26.4" x14ac:dyDescent="0.25">
      <c r="B194" s="28" t="s">
        <v>344</v>
      </c>
      <c r="C194" s="5" t="s">
        <v>345</v>
      </c>
      <c r="D194" s="4" t="s">
        <v>137</v>
      </c>
      <c r="E194" s="6">
        <v>0</v>
      </c>
      <c r="F194" s="374">
        <v>599</v>
      </c>
      <c r="G194" s="452">
        <f t="shared" si="156"/>
        <v>0</v>
      </c>
      <c r="H194" s="373"/>
      <c r="I194" s="374">
        <v>599</v>
      </c>
      <c r="J194" s="29">
        <f t="shared" si="193"/>
        <v>0</v>
      </c>
      <c r="K194" s="453"/>
      <c r="L194" s="7">
        <f t="shared" si="157"/>
        <v>0</v>
      </c>
      <c r="M194" s="453"/>
      <c r="N194" s="7">
        <f t="shared" si="158"/>
        <v>0</v>
      </c>
      <c r="O194" s="373">
        <f t="shared" si="159"/>
        <v>0</v>
      </c>
      <c r="P194" s="7">
        <f t="shared" si="160"/>
        <v>0</v>
      </c>
      <c r="Q194" s="373">
        <v>0</v>
      </c>
      <c r="R194" s="29">
        <f t="shared" si="161"/>
        <v>0</v>
      </c>
      <c r="S194" s="373"/>
      <c r="T194" s="29">
        <f t="shared" si="161"/>
        <v>0</v>
      </c>
      <c r="U194" s="373"/>
      <c r="V194" s="29">
        <f t="shared" ref="V194:X194" si="209">ROUND(U194*$F194,0)</f>
        <v>0</v>
      </c>
      <c r="W194" s="373"/>
      <c r="X194" s="29">
        <f t="shared" si="209"/>
        <v>0</v>
      </c>
      <c r="Y194" s="373">
        <f t="shared" si="163"/>
        <v>0</v>
      </c>
      <c r="Z194" s="29">
        <f t="shared" si="164"/>
        <v>0</v>
      </c>
      <c r="AA194" s="373">
        <f t="shared" si="154"/>
        <v>0</v>
      </c>
      <c r="AB194" s="29">
        <f t="shared" si="155"/>
        <v>0</v>
      </c>
    </row>
    <row r="195" spans="2:28" x14ac:dyDescent="0.25">
      <c r="B195" s="28" t="s">
        <v>346</v>
      </c>
      <c r="C195" s="5" t="s">
        <v>347</v>
      </c>
      <c r="D195" s="4" t="s">
        <v>137</v>
      </c>
      <c r="E195" s="6">
        <v>0</v>
      </c>
      <c r="F195" s="374">
        <v>250473</v>
      </c>
      <c r="G195" s="452">
        <f t="shared" si="156"/>
        <v>0</v>
      </c>
      <c r="H195" s="373"/>
      <c r="I195" s="374">
        <v>250473</v>
      </c>
      <c r="J195" s="29">
        <f t="shared" si="193"/>
        <v>0</v>
      </c>
      <c r="K195" s="453"/>
      <c r="L195" s="7">
        <f t="shared" si="157"/>
        <v>0</v>
      </c>
      <c r="M195" s="453"/>
      <c r="N195" s="7">
        <f t="shared" si="158"/>
        <v>0</v>
      </c>
      <c r="O195" s="373">
        <f t="shared" si="159"/>
        <v>0</v>
      </c>
      <c r="P195" s="7">
        <f t="shared" si="160"/>
        <v>0</v>
      </c>
      <c r="Q195" s="373">
        <v>0</v>
      </c>
      <c r="R195" s="29">
        <f t="shared" si="161"/>
        <v>0</v>
      </c>
      <c r="S195" s="373"/>
      <c r="T195" s="29">
        <f t="shared" si="161"/>
        <v>0</v>
      </c>
      <c r="U195" s="373"/>
      <c r="V195" s="29">
        <f t="shared" ref="V195:X195" si="210">ROUND(U195*$F195,0)</f>
        <v>0</v>
      </c>
      <c r="W195" s="373"/>
      <c r="X195" s="29">
        <f t="shared" si="210"/>
        <v>0</v>
      </c>
      <c r="Y195" s="373">
        <f t="shared" si="163"/>
        <v>0</v>
      </c>
      <c r="Z195" s="29">
        <f t="shared" si="164"/>
        <v>0</v>
      </c>
      <c r="AA195" s="373">
        <f t="shared" si="154"/>
        <v>0</v>
      </c>
      <c r="AB195" s="29">
        <f t="shared" si="155"/>
        <v>0</v>
      </c>
    </row>
    <row r="196" spans="2:28" x14ac:dyDescent="0.25">
      <c r="B196" s="28" t="s">
        <v>348</v>
      </c>
      <c r="C196" s="5" t="s">
        <v>349</v>
      </c>
      <c r="D196" s="4" t="s">
        <v>350</v>
      </c>
      <c r="E196" s="6">
        <v>0</v>
      </c>
      <c r="F196" s="374">
        <v>1867661</v>
      </c>
      <c r="G196" s="452">
        <f t="shared" si="156"/>
        <v>0</v>
      </c>
      <c r="H196" s="373"/>
      <c r="I196" s="374">
        <v>1867661</v>
      </c>
      <c r="J196" s="29">
        <f t="shared" si="193"/>
        <v>0</v>
      </c>
      <c r="K196" s="453"/>
      <c r="L196" s="7">
        <f t="shared" si="157"/>
        <v>0</v>
      </c>
      <c r="M196" s="453"/>
      <c r="N196" s="7">
        <f t="shared" si="158"/>
        <v>0</v>
      </c>
      <c r="O196" s="373">
        <f t="shared" si="159"/>
        <v>0</v>
      </c>
      <c r="P196" s="7">
        <f t="shared" si="160"/>
        <v>0</v>
      </c>
      <c r="Q196" s="373">
        <v>0</v>
      </c>
      <c r="R196" s="29">
        <f t="shared" si="161"/>
        <v>0</v>
      </c>
      <c r="S196" s="373"/>
      <c r="T196" s="29">
        <f t="shared" si="161"/>
        <v>0</v>
      </c>
      <c r="U196" s="373"/>
      <c r="V196" s="29">
        <f t="shared" ref="V196:X196" si="211">ROUND(U196*$F196,0)</f>
        <v>0</v>
      </c>
      <c r="W196" s="373"/>
      <c r="X196" s="29">
        <f t="shared" si="211"/>
        <v>0</v>
      </c>
      <c r="Y196" s="373">
        <f t="shared" si="163"/>
        <v>0</v>
      </c>
      <c r="Z196" s="29">
        <f t="shared" si="164"/>
        <v>0</v>
      </c>
      <c r="AA196" s="373">
        <f t="shared" si="154"/>
        <v>0</v>
      </c>
      <c r="AB196" s="29">
        <f t="shared" si="155"/>
        <v>0</v>
      </c>
    </row>
    <row r="197" spans="2:28" x14ac:dyDescent="0.25">
      <c r="B197" s="30" t="s">
        <v>351</v>
      </c>
      <c r="C197" s="8" t="s">
        <v>352</v>
      </c>
      <c r="D197" s="9"/>
      <c r="E197" s="9"/>
      <c r="F197" s="9"/>
      <c r="G197" s="455">
        <f t="shared" si="156"/>
        <v>0</v>
      </c>
      <c r="H197" s="375"/>
      <c r="I197" s="9"/>
      <c r="J197" s="376">
        <f t="shared" si="193"/>
        <v>0</v>
      </c>
      <c r="K197" s="456"/>
      <c r="L197" s="9">
        <f t="shared" si="157"/>
        <v>0</v>
      </c>
      <c r="M197" s="456"/>
      <c r="N197" s="9">
        <f t="shared" si="158"/>
        <v>0</v>
      </c>
      <c r="O197" s="375">
        <f t="shared" si="159"/>
        <v>0</v>
      </c>
      <c r="P197" s="9">
        <f t="shared" si="160"/>
        <v>0</v>
      </c>
      <c r="Q197" s="375"/>
      <c r="R197" s="376">
        <f t="shared" si="161"/>
        <v>0</v>
      </c>
      <c r="S197" s="375"/>
      <c r="T197" s="376">
        <f t="shared" si="161"/>
        <v>0</v>
      </c>
      <c r="U197" s="375"/>
      <c r="V197" s="376">
        <f t="shared" ref="V197:X197" si="212">ROUND(U197*$F197,0)</f>
        <v>0</v>
      </c>
      <c r="W197" s="375"/>
      <c r="X197" s="376">
        <f t="shared" si="212"/>
        <v>0</v>
      </c>
      <c r="Y197" s="375">
        <f t="shared" si="163"/>
        <v>0</v>
      </c>
      <c r="Z197" s="376">
        <f t="shared" si="164"/>
        <v>0</v>
      </c>
      <c r="AA197" s="375">
        <f t="shared" si="154"/>
        <v>0</v>
      </c>
      <c r="AB197" s="376">
        <f t="shared" si="155"/>
        <v>0</v>
      </c>
    </row>
    <row r="198" spans="2:28" ht="26.4" x14ac:dyDescent="0.25">
      <c r="B198" s="28" t="s">
        <v>353</v>
      </c>
      <c r="C198" s="5" t="s">
        <v>354</v>
      </c>
      <c r="D198" s="4" t="s">
        <v>137</v>
      </c>
      <c r="E198" s="6">
        <v>0</v>
      </c>
      <c r="F198" s="374">
        <v>29290</v>
      </c>
      <c r="G198" s="452">
        <f t="shared" si="156"/>
        <v>0</v>
      </c>
      <c r="H198" s="373"/>
      <c r="I198" s="374">
        <v>29290</v>
      </c>
      <c r="J198" s="29">
        <f t="shared" si="193"/>
        <v>0</v>
      </c>
      <c r="K198" s="453"/>
      <c r="L198" s="7">
        <f t="shared" si="157"/>
        <v>0</v>
      </c>
      <c r="M198" s="453"/>
      <c r="N198" s="7">
        <f t="shared" si="158"/>
        <v>0</v>
      </c>
      <c r="O198" s="373">
        <f t="shared" si="159"/>
        <v>0</v>
      </c>
      <c r="P198" s="7">
        <f t="shared" si="160"/>
        <v>0</v>
      </c>
      <c r="Q198" s="373">
        <v>0</v>
      </c>
      <c r="R198" s="29">
        <f t="shared" si="161"/>
        <v>0</v>
      </c>
      <c r="S198" s="373"/>
      <c r="T198" s="29">
        <f t="shared" si="161"/>
        <v>0</v>
      </c>
      <c r="U198" s="373"/>
      <c r="V198" s="29">
        <f t="shared" ref="V198:X198" si="213">ROUND(U198*$F198,0)</f>
        <v>0</v>
      </c>
      <c r="W198" s="373"/>
      <c r="X198" s="29">
        <f t="shared" si="213"/>
        <v>0</v>
      </c>
      <c r="Y198" s="373">
        <f t="shared" si="163"/>
        <v>0</v>
      </c>
      <c r="Z198" s="29">
        <f t="shared" si="164"/>
        <v>0</v>
      </c>
      <c r="AA198" s="373">
        <f t="shared" si="154"/>
        <v>0</v>
      </c>
      <c r="AB198" s="29">
        <f t="shared" si="155"/>
        <v>0</v>
      </c>
    </row>
    <row r="199" spans="2:28" ht="26.4" x14ac:dyDescent="0.25">
      <c r="B199" s="28" t="s">
        <v>355</v>
      </c>
      <c r="C199" s="5" t="s">
        <v>356</v>
      </c>
      <c r="D199" s="4" t="s">
        <v>137</v>
      </c>
      <c r="E199" s="6">
        <v>0</v>
      </c>
      <c r="F199" s="374">
        <v>39481</v>
      </c>
      <c r="G199" s="452">
        <f t="shared" si="156"/>
        <v>0</v>
      </c>
      <c r="H199" s="373"/>
      <c r="I199" s="374">
        <v>39481</v>
      </c>
      <c r="J199" s="29">
        <f t="shared" si="193"/>
        <v>0</v>
      </c>
      <c r="K199" s="453"/>
      <c r="L199" s="7">
        <f t="shared" si="157"/>
        <v>0</v>
      </c>
      <c r="M199" s="453"/>
      <c r="N199" s="7">
        <f t="shared" si="158"/>
        <v>0</v>
      </c>
      <c r="O199" s="373">
        <f t="shared" si="159"/>
        <v>0</v>
      </c>
      <c r="P199" s="7">
        <f t="shared" si="160"/>
        <v>0</v>
      </c>
      <c r="Q199" s="373">
        <v>0</v>
      </c>
      <c r="R199" s="29">
        <f t="shared" si="161"/>
        <v>0</v>
      </c>
      <c r="S199" s="373"/>
      <c r="T199" s="29">
        <f t="shared" si="161"/>
        <v>0</v>
      </c>
      <c r="U199" s="373"/>
      <c r="V199" s="29">
        <f t="shared" ref="V199:X199" si="214">ROUND(U199*$F199,0)</f>
        <v>0</v>
      </c>
      <c r="W199" s="373"/>
      <c r="X199" s="29">
        <f t="shared" si="214"/>
        <v>0</v>
      </c>
      <c r="Y199" s="373">
        <f t="shared" si="163"/>
        <v>0</v>
      </c>
      <c r="Z199" s="29">
        <f t="shared" si="164"/>
        <v>0</v>
      </c>
      <c r="AA199" s="373">
        <f t="shared" si="154"/>
        <v>0</v>
      </c>
      <c r="AB199" s="29">
        <f t="shared" si="155"/>
        <v>0</v>
      </c>
    </row>
    <row r="200" spans="2:28" ht="26.4" x14ac:dyDescent="0.25">
      <c r="B200" s="28" t="s">
        <v>357</v>
      </c>
      <c r="C200" s="5" t="s">
        <v>358</v>
      </c>
      <c r="D200" s="4" t="s">
        <v>137</v>
      </c>
      <c r="E200" s="6">
        <v>0</v>
      </c>
      <c r="F200" s="374">
        <v>29290</v>
      </c>
      <c r="G200" s="452">
        <f t="shared" si="156"/>
        <v>0</v>
      </c>
      <c r="H200" s="373"/>
      <c r="I200" s="374">
        <v>29290</v>
      </c>
      <c r="J200" s="29">
        <f t="shared" si="193"/>
        <v>0</v>
      </c>
      <c r="K200" s="453"/>
      <c r="L200" s="7">
        <f t="shared" si="157"/>
        <v>0</v>
      </c>
      <c r="M200" s="453"/>
      <c r="N200" s="7">
        <f t="shared" si="158"/>
        <v>0</v>
      </c>
      <c r="O200" s="373">
        <f t="shared" si="159"/>
        <v>0</v>
      </c>
      <c r="P200" s="7">
        <f t="shared" si="160"/>
        <v>0</v>
      </c>
      <c r="Q200" s="373">
        <v>0</v>
      </c>
      <c r="R200" s="29">
        <f t="shared" si="161"/>
        <v>0</v>
      </c>
      <c r="S200" s="373"/>
      <c r="T200" s="29">
        <f t="shared" si="161"/>
        <v>0</v>
      </c>
      <c r="U200" s="373"/>
      <c r="V200" s="29">
        <f t="shared" ref="V200:X200" si="215">ROUND(U200*$F200,0)</f>
        <v>0</v>
      </c>
      <c r="W200" s="373"/>
      <c r="X200" s="29">
        <f t="shared" si="215"/>
        <v>0</v>
      </c>
      <c r="Y200" s="373">
        <f t="shared" si="163"/>
        <v>0</v>
      </c>
      <c r="Z200" s="29">
        <f t="shared" si="164"/>
        <v>0</v>
      </c>
      <c r="AA200" s="373">
        <f t="shared" si="154"/>
        <v>0</v>
      </c>
      <c r="AB200" s="29">
        <f t="shared" si="155"/>
        <v>0</v>
      </c>
    </row>
    <row r="201" spans="2:28" ht="26.4" x14ac:dyDescent="0.25">
      <c r="B201" s="28" t="s">
        <v>359</v>
      </c>
      <c r="C201" s="5" t="s">
        <v>360</v>
      </c>
      <c r="D201" s="4" t="s">
        <v>137</v>
      </c>
      <c r="E201" s="6">
        <v>0</v>
      </c>
      <c r="F201" s="374">
        <v>23375</v>
      </c>
      <c r="G201" s="452">
        <f t="shared" si="156"/>
        <v>0</v>
      </c>
      <c r="H201" s="373"/>
      <c r="I201" s="374">
        <v>23375</v>
      </c>
      <c r="J201" s="29">
        <f t="shared" si="193"/>
        <v>0</v>
      </c>
      <c r="K201" s="453"/>
      <c r="L201" s="7">
        <f t="shared" si="157"/>
        <v>0</v>
      </c>
      <c r="M201" s="453"/>
      <c r="N201" s="7">
        <f t="shared" si="158"/>
        <v>0</v>
      </c>
      <c r="O201" s="373">
        <f t="shared" si="159"/>
        <v>0</v>
      </c>
      <c r="P201" s="7">
        <f t="shared" si="160"/>
        <v>0</v>
      </c>
      <c r="Q201" s="373">
        <v>0</v>
      </c>
      <c r="R201" s="29">
        <f t="shared" si="161"/>
        <v>0</v>
      </c>
      <c r="S201" s="373"/>
      <c r="T201" s="29">
        <f t="shared" si="161"/>
        <v>0</v>
      </c>
      <c r="U201" s="373"/>
      <c r="V201" s="29">
        <f t="shared" ref="V201:X201" si="216">ROUND(U201*$F201,0)</f>
        <v>0</v>
      </c>
      <c r="W201" s="373"/>
      <c r="X201" s="29">
        <f t="shared" si="216"/>
        <v>0</v>
      </c>
      <c r="Y201" s="373">
        <f t="shared" si="163"/>
        <v>0</v>
      </c>
      <c r="Z201" s="29">
        <f t="shared" si="164"/>
        <v>0</v>
      </c>
      <c r="AA201" s="373">
        <f t="shared" si="154"/>
        <v>0</v>
      </c>
      <c r="AB201" s="29">
        <f t="shared" si="155"/>
        <v>0</v>
      </c>
    </row>
    <row r="202" spans="2:28" ht="26.4" x14ac:dyDescent="0.25">
      <c r="B202" s="28" t="s">
        <v>361</v>
      </c>
      <c r="C202" s="5" t="s">
        <v>362</v>
      </c>
      <c r="D202" s="4" t="s">
        <v>137</v>
      </c>
      <c r="E202" s="6">
        <v>0</v>
      </c>
      <c r="F202" s="374">
        <v>29145</v>
      </c>
      <c r="G202" s="452">
        <f t="shared" si="156"/>
        <v>0</v>
      </c>
      <c r="H202" s="373"/>
      <c r="I202" s="374">
        <v>29145</v>
      </c>
      <c r="J202" s="29">
        <f t="shared" si="193"/>
        <v>0</v>
      </c>
      <c r="K202" s="453"/>
      <c r="L202" s="7">
        <f t="shared" si="157"/>
        <v>0</v>
      </c>
      <c r="M202" s="453"/>
      <c r="N202" s="7">
        <f t="shared" si="158"/>
        <v>0</v>
      </c>
      <c r="O202" s="373">
        <f t="shared" si="159"/>
        <v>0</v>
      </c>
      <c r="P202" s="7">
        <f t="shared" si="160"/>
        <v>0</v>
      </c>
      <c r="Q202" s="373">
        <v>0</v>
      </c>
      <c r="R202" s="29">
        <f t="shared" si="161"/>
        <v>0</v>
      </c>
      <c r="S202" s="373"/>
      <c r="T202" s="29">
        <f t="shared" si="161"/>
        <v>0</v>
      </c>
      <c r="U202" s="373"/>
      <c r="V202" s="29">
        <f t="shared" ref="V202:X202" si="217">ROUND(U202*$F202,0)</f>
        <v>0</v>
      </c>
      <c r="W202" s="373"/>
      <c r="X202" s="29">
        <f t="shared" si="217"/>
        <v>0</v>
      </c>
      <c r="Y202" s="373">
        <f t="shared" si="163"/>
        <v>0</v>
      </c>
      <c r="Z202" s="29">
        <f t="shared" si="164"/>
        <v>0</v>
      </c>
      <c r="AA202" s="373">
        <f t="shared" si="154"/>
        <v>0</v>
      </c>
      <c r="AB202" s="29">
        <f t="shared" si="155"/>
        <v>0</v>
      </c>
    </row>
    <row r="203" spans="2:28" ht="26.4" x14ac:dyDescent="0.25">
      <c r="B203" s="28" t="s">
        <v>363</v>
      </c>
      <c r="C203" s="5" t="s">
        <v>364</v>
      </c>
      <c r="D203" s="4" t="s">
        <v>137</v>
      </c>
      <c r="E203" s="6">
        <v>0</v>
      </c>
      <c r="F203" s="374">
        <v>32114</v>
      </c>
      <c r="G203" s="452">
        <f t="shared" si="156"/>
        <v>0</v>
      </c>
      <c r="H203" s="373"/>
      <c r="I203" s="374">
        <v>32114</v>
      </c>
      <c r="J203" s="29">
        <f t="shared" si="193"/>
        <v>0</v>
      </c>
      <c r="K203" s="453"/>
      <c r="L203" s="7">
        <f t="shared" si="157"/>
        <v>0</v>
      </c>
      <c r="M203" s="453"/>
      <c r="N203" s="7">
        <f t="shared" si="158"/>
        <v>0</v>
      </c>
      <c r="O203" s="373">
        <f t="shared" si="159"/>
        <v>0</v>
      </c>
      <c r="P203" s="7">
        <f t="shared" si="160"/>
        <v>0</v>
      </c>
      <c r="Q203" s="373">
        <v>0</v>
      </c>
      <c r="R203" s="29">
        <f t="shared" si="161"/>
        <v>0</v>
      </c>
      <c r="S203" s="373"/>
      <c r="T203" s="29">
        <f t="shared" si="161"/>
        <v>0</v>
      </c>
      <c r="U203" s="373"/>
      <c r="V203" s="29">
        <f t="shared" ref="V203:X203" si="218">ROUND(U203*$F203,0)</f>
        <v>0</v>
      </c>
      <c r="W203" s="373"/>
      <c r="X203" s="29">
        <f t="shared" si="218"/>
        <v>0</v>
      </c>
      <c r="Y203" s="373">
        <f t="shared" si="163"/>
        <v>0</v>
      </c>
      <c r="Z203" s="29">
        <f t="shared" si="164"/>
        <v>0</v>
      </c>
      <c r="AA203" s="373">
        <f t="shared" si="154"/>
        <v>0</v>
      </c>
      <c r="AB203" s="29">
        <f t="shared" si="155"/>
        <v>0</v>
      </c>
    </row>
    <row r="204" spans="2:28" ht="26.4" x14ac:dyDescent="0.25">
      <c r="B204" s="28" t="s">
        <v>365</v>
      </c>
      <c r="C204" s="5" t="s">
        <v>366</v>
      </c>
      <c r="D204" s="4" t="s">
        <v>137</v>
      </c>
      <c r="E204" s="6">
        <v>0</v>
      </c>
      <c r="F204" s="374">
        <v>24624</v>
      </c>
      <c r="G204" s="452">
        <f t="shared" si="156"/>
        <v>0</v>
      </c>
      <c r="H204" s="373"/>
      <c r="I204" s="374">
        <v>24624</v>
      </c>
      <c r="J204" s="29">
        <f t="shared" si="193"/>
        <v>0</v>
      </c>
      <c r="K204" s="453"/>
      <c r="L204" s="7">
        <f t="shared" si="157"/>
        <v>0</v>
      </c>
      <c r="M204" s="453"/>
      <c r="N204" s="7">
        <f t="shared" si="158"/>
        <v>0</v>
      </c>
      <c r="O204" s="373">
        <f t="shared" si="159"/>
        <v>0</v>
      </c>
      <c r="P204" s="7">
        <f t="shared" si="160"/>
        <v>0</v>
      </c>
      <c r="Q204" s="373">
        <v>0</v>
      </c>
      <c r="R204" s="29">
        <f t="shared" si="161"/>
        <v>0</v>
      </c>
      <c r="S204" s="373"/>
      <c r="T204" s="29">
        <f t="shared" si="161"/>
        <v>0</v>
      </c>
      <c r="U204" s="373"/>
      <c r="V204" s="29">
        <f t="shared" ref="V204:X204" si="219">ROUND(U204*$F204,0)</f>
        <v>0</v>
      </c>
      <c r="W204" s="373"/>
      <c r="X204" s="29">
        <f t="shared" si="219"/>
        <v>0</v>
      </c>
      <c r="Y204" s="373">
        <f t="shared" si="163"/>
        <v>0</v>
      </c>
      <c r="Z204" s="29">
        <f t="shared" si="164"/>
        <v>0</v>
      </c>
      <c r="AA204" s="373">
        <f t="shared" si="154"/>
        <v>0</v>
      </c>
      <c r="AB204" s="29">
        <f t="shared" si="155"/>
        <v>0</v>
      </c>
    </row>
    <row r="205" spans="2:28" ht="26.4" x14ac:dyDescent="0.25">
      <c r="B205" s="28" t="s">
        <v>367</v>
      </c>
      <c r="C205" s="5" t="s">
        <v>368</v>
      </c>
      <c r="D205" s="4" t="s">
        <v>137</v>
      </c>
      <c r="E205" s="6">
        <v>0</v>
      </c>
      <c r="F205" s="374">
        <v>24464</v>
      </c>
      <c r="G205" s="452">
        <f t="shared" si="156"/>
        <v>0</v>
      </c>
      <c r="H205" s="373"/>
      <c r="I205" s="374">
        <v>24464</v>
      </c>
      <c r="J205" s="29">
        <f t="shared" si="193"/>
        <v>0</v>
      </c>
      <c r="K205" s="453"/>
      <c r="L205" s="7">
        <f t="shared" si="157"/>
        <v>0</v>
      </c>
      <c r="M205" s="453"/>
      <c r="N205" s="7">
        <f t="shared" si="158"/>
        <v>0</v>
      </c>
      <c r="O205" s="373">
        <f t="shared" si="159"/>
        <v>0</v>
      </c>
      <c r="P205" s="7">
        <f t="shared" si="160"/>
        <v>0</v>
      </c>
      <c r="Q205" s="373">
        <v>0</v>
      </c>
      <c r="R205" s="29">
        <f t="shared" si="161"/>
        <v>0</v>
      </c>
      <c r="S205" s="373"/>
      <c r="T205" s="29">
        <f t="shared" si="161"/>
        <v>0</v>
      </c>
      <c r="U205" s="373"/>
      <c r="V205" s="29">
        <f t="shared" ref="V205:X205" si="220">ROUND(U205*$F205,0)</f>
        <v>0</v>
      </c>
      <c r="W205" s="373"/>
      <c r="X205" s="29">
        <f t="shared" si="220"/>
        <v>0</v>
      </c>
      <c r="Y205" s="373">
        <f t="shared" si="163"/>
        <v>0</v>
      </c>
      <c r="Z205" s="29">
        <f t="shared" si="164"/>
        <v>0</v>
      </c>
      <c r="AA205" s="373">
        <f t="shared" si="154"/>
        <v>0</v>
      </c>
      <c r="AB205" s="29">
        <f t="shared" si="155"/>
        <v>0</v>
      </c>
    </row>
    <row r="206" spans="2:28" ht="26.4" x14ac:dyDescent="0.25">
      <c r="B206" s="28" t="s">
        <v>369</v>
      </c>
      <c r="C206" s="5" t="s">
        <v>370</v>
      </c>
      <c r="D206" s="4" t="s">
        <v>13</v>
      </c>
      <c r="E206" s="6">
        <v>0</v>
      </c>
      <c r="F206" s="374">
        <v>20472</v>
      </c>
      <c r="G206" s="452">
        <f t="shared" si="156"/>
        <v>0</v>
      </c>
      <c r="H206" s="373"/>
      <c r="I206" s="374">
        <v>20472</v>
      </c>
      <c r="J206" s="29">
        <f t="shared" si="193"/>
        <v>0</v>
      </c>
      <c r="K206" s="453"/>
      <c r="L206" s="7">
        <f t="shared" si="157"/>
        <v>0</v>
      </c>
      <c r="M206" s="453"/>
      <c r="N206" s="7">
        <f t="shared" si="158"/>
        <v>0</v>
      </c>
      <c r="O206" s="373">
        <f t="shared" si="159"/>
        <v>0</v>
      </c>
      <c r="P206" s="7">
        <f t="shared" si="160"/>
        <v>0</v>
      </c>
      <c r="Q206" s="373">
        <v>0</v>
      </c>
      <c r="R206" s="29">
        <f t="shared" si="161"/>
        <v>0</v>
      </c>
      <c r="S206" s="373"/>
      <c r="T206" s="29">
        <f t="shared" si="161"/>
        <v>0</v>
      </c>
      <c r="U206" s="373"/>
      <c r="V206" s="29">
        <f t="shared" ref="V206:X206" si="221">ROUND(U206*$F206,0)</f>
        <v>0</v>
      </c>
      <c r="W206" s="373"/>
      <c r="X206" s="29">
        <f t="shared" si="221"/>
        <v>0</v>
      </c>
      <c r="Y206" s="373">
        <f t="shared" si="163"/>
        <v>0</v>
      </c>
      <c r="Z206" s="29">
        <f t="shared" si="164"/>
        <v>0</v>
      </c>
      <c r="AA206" s="373">
        <f t="shared" si="154"/>
        <v>0</v>
      </c>
      <c r="AB206" s="29">
        <f t="shared" si="155"/>
        <v>0</v>
      </c>
    </row>
    <row r="207" spans="2:28" ht="26.4" x14ac:dyDescent="0.25">
      <c r="B207" s="28" t="s">
        <v>371</v>
      </c>
      <c r="C207" s="5" t="s">
        <v>372</v>
      </c>
      <c r="D207" s="4" t="s">
        <v>13</v>
      </c>
      <c r="E207" s="6">
        <v>0</v>
      </c>
      <c r="F207" s="374">
        <v>30697</v>
      </c>
      <c r="G207" s="452">
        <f t="shared" si="156"/>
        <v>0</v>
      </c>
      <c r="H207" s="373"/>
      <c r="I207" s="374">
        <v>30697</v>
      </c>
      <c r="J207" s="29">
        <f t="shared" si="193"/>
        <v>0</v>
      </c>
      <c r="K207" s="453"/>
      <c r="L207" s="7">
        <f t="shared" si="157"/>
        <v>0</v>
      </c>
      <c r="M207" s="453"/>
      <c r="N207" s="7">
        <f t="shared" si="158"/>
        <v>0</v>
      </c>
      <c r="O207" s="373">
        <f t="shared" si="159"/>
        <v>0</v>
      </c>
      <c r="P207" s="7">
        <f t="shared" si="160"/>
        <v>0</v>
      </c>
      <c r="Q207" s="373">
        <v>0</v>
      </c>
      <c r="R207" s="29">
        <f t="shared" si="161"/>
        <v>0</v>
      </c>
      <c r="S207" s="373"/>
      <c r="T207" s="29">
        <f t="shared" si="161"/>
        <v>0</v>
      </c>
      <c r="U207" s="373"/>
      <c r="V207" s="29">
        <f t="shared" ref="V207:X207" si="222">ROUND(U207*$F207,0)</f>
        <v>0</v>
      </c>
      <c r="W207" s="373"/>
      <c r="X207" s="29">
        <f t="shared" si="222"/>
        <v>0</v>
      </c>
      <c r="Y207" s="373">
        <f t="shared" si="163"/>
        <v>0</v>
      </c>
      <c r="Z207" s="29">
        <f t="shared" si="164"/>
        <v>0</v>
      </c>
      <c r="AA207" s="373">
        <f t="shared" si="154"/>
        <v>0</v>
      </c>
      <c r="AB207" s="29">
        <f t="shared" si="155"/>
        <v>0</v>
      </c>
    </row>
    <row r="208" spans="2:28" ht="26.4" x14ac:dyDescent="0.25">
      <c r="B208" s="28" t="s">
        <v>373</v>
      </c>
      <c r="C208" s="5" t="s">
        <v>374</v>
      </c>
      <c r="D208" s="4" t="s">
        <v>13</v>
      </c>
      <c r="E208" s="6">
        <v>0</v>
      </c>
      <c r="F208" s="374">
        <v>40421</v>
      </c>
      <c r="G208" s="452">
        <f t="shared" si="156"/>
        <v>0</v>
      </c>
      <c r="H208" s="373"/>
      <c r="I208" s="374">
        <v>40421</v>
      </c>
      <c r="J208" s="29">
        <f t="shared" si="193"/>
        <v>0</v>
      </c>
      <c r="K208" s="453"/>
      <c r="L208" s="7">
        <f t="shared" si="157"/>
        <v>0</v>
      </c>
      <c r="M208" s="453"/>
      <c r="N208" s="7">
        <f t="shared" si="158"/>
        <v>0</v>
      </c>
      <c r="O208" s="373">
        <f t="shared" si="159"/>
        <v>0</v>
      </c>
      <c r="P208" s="7">
        <f t="shared" si="160"/>
        <v>0</v>
      </c>
      <c r="Q208" s="373">
        <v>0</v>
      </c>
      <c r="R208" s="29">
        <f t="shared" si="161"/>
        <v>0</v>
      </c>
      <c r="S208" s="373"/>
      <c r="T208" s="29">
        <f t="shared" si="161"/>
        <v>0</v>
      </c>
      <c r="U208" s="373"/>
      <c r="V208" s="29">
        <f t="shared" ref="V208:X208" si="223">ROUND(U208*$F208,0)</f>
        <v>0</v>
      </c>
      <c r="W208" s="373"/>
      <c r="X208" s="29">
        <f t="shared" si="223"/>
        <v>0</v>
      </c>
      <c r="Y208" s="373">
        <f t="shared" si="163"/>
        <v>0</v>
      </c>
      <c r="Z208" s="29">
        <f t="shared" si="164"/>
        <v>0</v>
      </c>
      <c r="AA208" s="373">
        <f t="shared" si="154"/>
        <v>0</v>
      </c>
      <c r="AB208" s="29">
        <f t="shared" si="155"/>
        <v>0</v>
      </c>
    </row>
    <row r="209" spans="2:28" ht="26.4" x14ac:dyDescent="0.25">
      <c r="B209" s="28" t="s">
        <v>375</v>
      </c>
      <c r="C209" s="5" t="s">
        <v>376</v>
      </c>
      <c r="D209" s="4" t="s">
        <v>13</v>
      </c>
      <c r="E209" s="6">
        <v>0</v>
      </c>
      <c r="F209" s="374">
        <v>114881</v>
      </c>
      <c r="G209" s="452">
        <f t="shared" si="156"/>
        <v>0</v>
      </c>
      <c r="H209" s="373"/>
      <c r="I209" s="374">
        <v>114881</v>
      </c>
      <c r="J209" s="29">
        <f t="shared" si="193"/>
        <v>0</v>
      </c>
      <c r="K209" s="453"/>
      <c r="L209" s="7">
        <f t="shared" si="157"/>
        <v>0</v>
      </c>
      <c r="M209" s="453"/>
      <c r="N209" s="7">
        <f t="shared" si="158"/>
        <v>0</v>
      </c>
      <c r="O209" s="373">
        <f t="shared" si="159"/>
        <v>0</v>
      </c>
      <c r="P209" s="7">
        <f t="shared" si="160"/>
        <v>0</v>
      </c>
      <c r="Q209" s="373">
        <v>0</v>
      </c>
      <c r="R209" s="29">
        <f t="shared" si="161"/>
        <v>0</v>
      </c>
      <c r="S209" s="373"/>
      <c r="T209" s="29">
        <f t="shared" si="161"/>
        <v>0</v>
      </c>
      <c r="U209" s="373"/>
      <c r="V209" s="29">
        <f t="shared" ref="V209:X209" si="224">ROUND(U209*$F209,0)</f>
        <v>0</v>
      </c>
      <c r="W209" s="373"/>
      <c r="X209" s="29">
        <f t="shared" si="224"/>
        <v>0</v>
      </c>
      <c r="Y209" s="373">
        <f t="shared" si="163"/>
        <v>0</v>
      </c>
      <c r="Z209" s="29">
        <f t="shared" si="164"/>
        <v>0</v>
      </c>
      <c r="AA209" s="373">
        <f t="shared" si="154"/>
        <v>0</v>
      </c>
      <c r="AB209" s="29">
        <f t="shared" si="155"/>
        <v>0</v>
      </c>
    </row>
    <row r="210" spans="2:28" ht="26.4" x14ac:dyDescent="0.25">
      <c r="B210" s="28" t="s">
        <v>377</v>
      </c>
      <c r="C210" s="5" t="s">
        <v>378</v>
      </c>
      <c r="D210" s="4" t="s">
        <v>13</v>
      </c>
      <c r="E210" s="6">
        <v>0</v>
      </c>
      <c r="F210" s="374">
        <v>40421</v>
      </c>
      <c r="G210" s="452">
        <f t="shared" si="156"/>
        <v>0</v>
      </c>
      <c r="H210" s="373"/>
      <c r="I210" s="374">
        <v>40421</v>
      </c>
      <c r="J210" s="29">
        <f t="shared" si="193"/>
        <v>0</v>
      </c>
      <c r="K210" s="453"/>
      <c r="L210" s="7">
        <f t="shared" si="157"/>
        <v>0</v>
      </c>
      <c r="M210" s="453"/>
      <c r="N210" s="7">
        <f t="shared" si="158"/>
        <v>0</v>
      </c>
      <c r="O210" s="373">
        <f t="shared" si="159"/>
        <v>0</v>
      </c>
      <c r="P210" s="7">
        <f t="shared" si="160"/>
        <v>0</v>
      </c>
      <c r="Q210" s="373">
        <v>0</v>
      </c>
      <c r="R210" s="29">
        <f t="shared" si="161"/>
        <v>0</v>
      </c>
      <c r="S210" s="373"/>
      <c r="T210" s="29">
        <f t="shared" si="161"/>
        <v>0</v>
      </c>
      <c r="U210" s="373"/>
      <c r="V210" s="29">
        <f t="shared" ref="V210:X210" si="225">ROUND(U210*$F210,0)</f>
        <v>0</v>
      </c>
      <c r="W210" s="373"/>
      <c r="X210" s="29">
        <f t="shared" si="225"/>
        <v>0</v>
      </c>
      <c r="Y210" s="373">
        <f t="shared" si="163"/>
        <v>0</v>
      </c>
      <c r="Z210" s="29">
        <f t="shared" si="164"/>
        <v>0</v>
      </c>
      <c r="AA210" s="373">
        <f t="shared" si="154"/>
        <v>0</v>
      </c>
      <c r="AB210" s="29">
        <f t="shared" si="155"/>
        <v>0</v>
      </c>
    </row>
    <row r="211" spans="2:28" ht="26.4" x14ac:dyDescent="0.25">
      <c r="B211" s="28" t="s">
        <v>379</v>
      </c>
      <c r="C211" s="5" t="s">
        <v>380</v>
      </c>
      <c r="D211" s="4" t="s">
        <v>13</v>
      </c>
      <c r="E211" s="6">
        <v>0</v>
      </c>
      <c r="F211" s="374">
        <v>13972</v>
      </c>
      <c r="G211" s="452">
        <f t="shared" si="156"/>
        <v>0</v>
      </c>
      <c r="H211" s="373"/>
      <c r="I211" s="374">
        <v>13972</v>
      </c>
      <c r="J211" s="29">
        <f t="shared" ref="J211:J242" si="226">H211*I211</f>
        <v>0</v>
      </c>
      <c r="K211" s="453"/>
      <c r="L211" s="7">
        <f t="shared" si="157"/>
        <v>0</v>
      </c>
      <c r="M211" s="453"/>
      <c r="N211" s="7">
        <f t="shared" si="158"/>
        <v>0</v>
      </c>
      <c r="O211" s="373">
        <f t="shared" si="159"/>
        <v>0</v>
      </c>
      <c r="P211" s="7">
        <f t="shared" si="160"/>
        <v>0</v>
      </c>
      <c r="Q211" s="373">
        <v>0</v>
      </c>
      <c r="R211" s="29">
        <f t="shared" si="161"/>
        <v>0</v>
      </c>
      <c r="S211" s="373"/>
      <c r="T211" s="29">
        <f t="shared" si="161"/>
        <v>0</v>
      </c>
      <c r="U211" s="373"/>
      <c r="V211" s="29">
        <f t="shared" ref="V211:X211" si="227">ROUND(U211*$F211,0)</f>
        <v>0</v>
      </c>
      <c r="W211" s="373"/>
      <c r="X211" s="29">
        <f t="shared" si="227"/>
        <v>0</v>
      </c>
      <c r="Y211" s="373">
        <f t="shared" si="163"/>
        <v>0</v>
      </c>
      <c r="Z211" s="29">
        <f t="shared" si="164"/>
        <v>0</v>
      </c>
      <c r="AA211" s="373">
        <f t="shared" si="154"/>
        <v>0</v>
      </c>
      <c r="AB211" s="29">
        <f t="shared" si="155"/>
        <v>0</v>
      </c>
    </row>
    <row r="212" spans="2:28" ht="26.4" x14ac:dyDescent="0.25">
      <c r="B212" s="28" t="s">
        <v>381</v>
      </c>
      <c r="C212" s="5" t="s">
        <v>382</v>
      </c>
      <c r="D212" s="4" t="s">
        <v>13</v>
      </c>
      <c r="E212" s="6">
        <v>0</v>
      </c>
      <c r="F212" s="374">
        <v>20496</v>
      </c>
      <c r="G212" s="452">
        <f t="shared" si="156"/>
        <v>0</v>
      </c>
      <c r="H212" s="373"/>
      <c r="I212" s="374">
        <v>20496</v>
      </c>
      <c r="J212" s="29">
        <f t="shared" si="226"/>
        <v>0</v>
      </c>
      <c r="K212" s="453"/>
      <c r="L212" s="7">
        <f t="shared" si="157"/>
        <v>0</v>
      </c>
      <c r="M212" s="453"/>
      <c r="N212" s="7">
        <f t="shared" si="158"/>
        <v>0</v>
      </c>
      <c r="O212" s="373">
        <f t="shared" si="159"/>
        <v>0</v>
      </c>
      <c r="P212" s="7">
        <f t="shared" si="160"/>
        <v>0</v>
      </c>
      <c r="Q212" s="373">
        <v>0</v>
      </c>
      <c r="R212" s="29">
        <f t="shared" si="161"/>
        <v>0</v>
      </c>
      <c r="S212" s="373"/>
      <c r="T212" s="29">
        <f t="shared" si="161"/>
        <v>0</v>
      </c>
      <c r="U212" s="373"/>
      <c r="V212" s="29">
        <f t="shared" ref="V212:X212" si="228">ROUND(U212*$F212,0)</f>
        <v>0</v>
      </c>
      <c r="W212" s="373"/>
      <c r="X212" s="29">
        <f t="shared" si="228"/>
        <v>0</v>
      </c>
      <c r="Y212" s="373">
        <f t="shared" si="163"/>
        <v>0</v>
      </c>
      <c r="Z212" s="29">
        <f t="shared" si="164"/>
        <v>0</v>
      </c>
      <c r="AA212" s="373">
        <f t="shared" si="154"/>
        <v>0</v>
      </c>
      <c r="AB212" s="29">
        <f t="shared" si="155"/>
        <v>0</v>
      </c>
    </row>
    <row r="213" spans="2:28" ht="52.8" x14ac:dyDescent="0.25">
      <c r="B213" s="28" t="s">
        <v>383</v>
      </c>
      <c r="C213" s="5" t="s">
        <v>384</v>
      </c>
      <c r="D213" s="4" t="s">
        <v>13</v>
      </c>
      <c r="E213" s="6">
        <v>0</v>
      </c>
      <c r="F213" s="374">
        <v>19873</v>
      </c>
      <c r="G213" s="452">
        <f t="shared" si="156"/>
        <v>0</v>
      </c>
      <c r="H213" s="373"/>
      <c r="I213" s="374">
        <v>19873</v>
      </c>
      <c r="J213" s="29">
        <f t="shared" si="226"/>
        <v>0</v>
      </c>
      <c r="K213" s="453"/>
      <c r="L213" s="7">
        <f t="shared" si="157"/>
        <v>0</v>
      </c>
      <c r="M213" s="453"/>
      <c r="N213" s="7">
        <f t="shared" si="158"/>
        <v>0</v>
      </c>
      <c r="O213" s="373">
        <f t="shared" si="159"/>
        <v>0</v>
      </c>
      <c r="P213" s="7">
        <f t="shared" si="160"/>
        <v>0</v>
      </c>
      <c r="Q213" s="373">
        <v>0</v>
      </c>
      <c r="R213" s="29">
        <f t="shared" si="161"/>
        <v>0</v>
      </c>
      <c r="S213" s="373"/>
      <c r="T213" s="29">
        <f t="shared" si="161"/>
        <v>0</v>
      </c>
      <c r="U213" s="373"/>
      <c r="V213" s="29">
        <f t="shared" ref="V213:X213" si="229">ROUND(U213*$F213,0)</f>
        <v>0</v>
      </c>
      <c r="W213" s="373"/>
      <c r="X213" s="29">
        <f t="shared" si="229"/>
        <v>0</v>
      </c>
      <c r="Y213" s="373">
        <f t="shared" si="163"/>
        <v>0</v>
      </c>
      <c r="Z213" s="29">
        <f t="shared" si="164"/>
        <v>0</v>
      </c>
      <c r="AA213" s="373">
        <f t="shared" si="154"/>
        <v>0</v>
      </c>
      <c r="AB213" s="29">
        <f t="shared" si="155"/>
        <v>0</v>
      </c>
    </row>
    <row r="214" spans="2:28" ht="52.8" x14ac:dyDescent="0.25">
      <c r="B214" s="28" t="s">
        <v>385</v>
      </c>
      <c r="C214" s="5" t="s">
        <v>386</v>
      </c>
      <c r="D214" s="4" t="s">
        <v>137</v>
      </c>
      <c r="E214" s="6">
        <v>0</v>
      </c>
      <c r="F214" s="374">
        <v>15873</v>
      </c>
      <c r="G214" s="452">
        <f t="shared" si="156"/>
        <v>0</v>
      </c>
      <c r="H214" s="373"/>
      <c r="I214" s="374">
        <v>15873</v>
      </c>
      <c r="J214" s="29">
        <f t="shared" si="226"/>
        <v>0</v>
      </c>
      <c r="K214" s="453"/>
      <c r="L214" s="7">
        <f t="shared" si="157"/>
        <v>0</v>
      </c>
      <c r="M214" s="453"/>
      <c r="N214" s="7">
        <f t="shared" si="158"/>
        <v>0</v>
      </c>
      <c r="O214" s="373">
        <f t="shared" si="159"/>
        <v>0</v>
      </c>
      <c r="P214" s="7">
        <f t="shared" si="160"/>
        <v>0</v>
      </c>
      <c r="Q214" s="373">
        <v>0</v>
      </c>
      <c r="R214" s="29">
        <f t="shared" si="161"/>
        <v>0</v>
      </c>
      <c r="S214" s="373"/>
      <c r="T214" s="29">
        <f t="shared" si="161"/>
        <v>0</v>
      </c>
      <c r="U214" s="373"/>
      <c r="V214" s="29">
        <f t="shared" ref="V214:X214" si="230">ROUND(U214*$F214,0)</f>
        <v>0</v>
      </c>
      <c r="W214" s="373"/>
      <c r="X214" s="29">
        <f t="shared" si="230"/>
        <v>0</v>
      </c>
      <c r="Y214" s="373">
        <f t="shared" si="163"/>
        <v>0</v>
      </c>
      <c r="Z214" s="29">
        <f t="shared" si="164"/>
        <v>0</v>
      </c>
      <c r="AA214" s="373">
        <f t="shared" ref="AA214:AA277" si="231">O214-Y214</f>
        <v>0</v>
      </c>
      <c r="AB214" s="29">
        <f t="shared" ref="AB214:AB277" si="232">P214-Z214</f>
        <v>0</v>
      </c>
    </row>
    <row r="215" spans="2:28" ht="66" x14ac:dyDescent="0.25">
      <c r="B215" s="28" t="s">
        <v>387</v>
      </c>
      <c r="C215" s="5" t="s">
        <v>388</v>
      </c>
      <c r="D215" s="4" t="s">
        <v>137</v>
      </c>
      <c r="E215" s="6">
        <v>0</v>
      </c>
      <c r="F215" s="374">
        <v>484569</v>
      </c>
      <c r="G215" s="452">
        <f t="shared" ref="G215:G278" si="233">F215*E215</f>
        <v>0</v>
      </c>
      <c r="H215" s="373"/>
      <c r="I215" s="374">
        <v>484569</v>
      </c>
      <c r="J215" s="29">
        <f t="shared" si="226"/>
        <v>0</v>
      </c>
      <c r="K215" s="453"/>
      <c r="L215" s="7">
        <f t="shared" ref="L215:L278" si="234">K215*F215</f>
        <v>0</v>
      </c>
      <c r="M215" s="453"/>
      <c r="N215" s="7">
        <f t="shared" ref="N215:N278" si="235">+F215*M215</f>
        <v>0</v>
      </c>
      <c r="O215" s="373">
        <f t="shared" ref="O215:O278" si="236">+E215+H215+K215-M215</f>
        <v>0</v>
      </c>
      <c r="P215" s="7">
        <f t="shared" ref="P215:P278" si="237">+O215*I215</f>
        <v>0</v>
      </c>
      <c r="Q215" s="373">
        <v>0</v>
      </c>
      <c r="R215" s="29">
        <f t="shared" ref="R215:T278" si="238">ROUND(Q215*$F215,0)</f>
        <v>0</v>
      </c>
      <c r="S215" s="373"/>
      <c r="T215" s="29">
        <f t="shared" si="238"/>
        <v>0</v>
      </c>
      <c r="U215" s="373"/>
      <c r="V215" s="29">
        <f t="shared" ref="V215:X215" si="239">ROUND(U215*$F215,0)</f>
        <v>0</v>
      </c>
      <c r="W215" s="373"/>
      <c r="X215" s="29">
        <f t="shared" si="239"/>
        <v>0</v>
      </c>
      <c r="Y215" s="373">
        <f t="shared" ref="Y215:Y278" si="240">Q215+S215+U215+W215</f>
        <v>0</v>
      </c>
      <c r="Z215" s="29">
        <f t="shared" ref="Z215:Z278" si="241">+R215+T215+V215+X215</f>
        <v>0</v>
      </c>
      <c r="AA215" s="373">
        <f t="shared" si="231"/>
        <v>0</v>
      </c>
      <c r="AB215" s="29">
        <f t="shared" si="232"/>
        <v>0</v>
      </c>
    </row>
    <row r="216" spans="2:28" ht="52.8" x14ac:dyDescent="0.25">
      <c r="B216" s="28" t="s">
        <v>389</v>
      </c>
      <c r="C216" s="5" t="s">
        <v>390</v>
      </c>
      <c r="D216" s="4" t="s">
        <v>137</v>
      </c>
      <c r="E216" s="6">
        <v>0</v>
      </c>
      <c r="F216" s="374">
        <v>1457471</v>
      </c>
      <c r="G216" s="452">
        <f t="shared" si="233"/>
        <v>0</v>
      </c>
      <c r="H216" s="373"/>
      <c r="I216" s="374">
        <v>1457471</v>
      </c>
      <c r="J216" s="29">
        <f t="shared" si="226"/>
        <v>0</v>
      </c>
      <c r="K216" s="453"/>
      <c r="L216" s="7">
        <f t="shared" si="234"/>
        <v>0</v>
      </c>
      <c r="M216" s="453"/>
      <c r="N216" s="7">
        <f t="shared" si="235"/>
        <v>0</v>
      </c>
      <c r="O216" s="373">
        <f t="shared" si="236"/>
        <v>0</v>
      </c>
      <c r="P216" s="7">
        <f t="shared" si="237"/>
        <v>0</v>
      </c>
      <c r="Q216" s="373">
        <v>0</v>
      </c>
      <c r="R216" s="29">
        <f t="shared" si="238"/>
        <v>0</v>
      </c>
      <c r="S216" s="373"/>
      <c r="T216" s="29">
        <f t="shared" si="238"/>
        <v>0</v>
      </c>
      <c r="U216" s="373"/>
      <c r="V216" s="29">
        <f t="shared" ref="V216:X216" si="242">ROUND(U216*$F216,0)</f>
        <v>0</v>
      </c>
      <c r="W216" s="373"/>
      <c r="X216" s="29">
        <f t="shared" si="242"/>
        <v>0</v>
      </c>
      <c r="Y216" s="373">
        <f t="shared" si="240"/>
        <v>0</v>
      </c>
      <c r="Z216" s="29">
        <f t="shared" si="241"/>
        <v>0</v>
      </c>
      <c r="AA216" s="373">
        <f t="shared" si="231"/>
        <v>0</v>
      </c>
      <c r="AB216" s="29">
        <f t="shared" si="232"/>
        <v>0</v>
      </c>
    </row>
    <row r="217" spans="2:28" x14ac:dyDescent="0.25">
      <c r="B217" s="30" t="s">
        <v>391</v>
      </c>
      <c r="C217" s="8" t="s">
        <v>392</v>
      </c>
      <c r="D217" s="9"/>
      <c r="E217" s="9"/>
      <c r="F217" s="9"/>
      <c r="G217" s="455">
        <f t="shared" si="233"/>
        <v>0</v>
      </c>
      <c r="H217" s="375"/>
      <c r="I217" s="9"/>
      <c r="J217" s="376">
        <f t="shared" si="226"/>
        <v>0</v>
      </c>
      <c r="K217" s="456"/>
      <c r="L217" s="9">
        <f t="shared" si="234"/>
        <v>0</v>
      </c>
      <c r="M217" s="456"/>
      <c r="N217" s="9">
        <f t="shared" si="235"/>
        <v>0</v>
      </c>
      <c r="O217" s="375">
        <f t="shared" si="236"/>
        <v>0</v>
      </c>
      <c r="P217" s="9">
        <f t="shared" si="237"/>
        <v>0</v>
      </c>
      <c r="Q217" s="375"/>
      <c r="R217" s="376">
        <f t="shared" si="238"/>
        <v>0</v>
      </c>
      <c r="S217" s="375"/>
      <c r="T217" s="376">
        <f t="shared" si="238"/>
        <v>0</v>
      </c>
      <c r="U217" s="375"/>
      <c r="V217" s="376">
        <f t="shared" ref="V217:X217" si="243">ROUND(U217*$F217,0)</f>
        <v>0</v>
      </c>
      <c r="W217" s="375"/>
      <c r="X217" s="376">
        <f t="shared" si="243"/>
        <v>0</v>
      </c>
      <c r="Y217" s="375">
        <f t="shared" si="240"/>
        <v>0</v>
      </c>
      <c r="Z217" s="376">
        <f t="shared" si="241"/>
        <v>0</v>
      </c>
      <c r="AA217" s="375">
        <f t="shared" si="231"/>
        <v>0</v>
      </c>
      <c r="AB217" s="376">
        <f t="shared" si="232"/>
        <v>0</v>
      </c>
    </row>
    <row r="218" spans="2:28" ht="26.4" x14ac:dyDescent="0.25">
      <c r="B218" s="28" t="s">
        <v>393</v>
      </c>
      <c r="C218" s="5" t="s">
        <v>394</v>
      </c>
      <c r="D218" s="4" t="s">
        <v>137</v>
      </c>
      <c r="E218" s="6">
        <v>0</v>
      </c>
      <c r="F218" s="374">
        <v>53990</v>
      </c>
      <c r="G218" s="452">
        <f t="shared" si="233"/>
        <v>0</v>
      </c>
      <c r="H218" s="373"/>
      <c r="I218" s="374">
        <v>53990</v>
      </c>
      <c r="J218" s="29">
        <f t="shared" si="226"/>
        <v>0</v>
      </c>
      <c r="K218" s="453"/>
      <c r="L218" s="7">
        <f t="shared" si="234"/>
        <v>0</v>
      </c>
      <c r="M218" s="453"/>
      <c r="N218" s="7">
        <f t="shared" si="235"/>
        <v>0</v>
      </c>
      <c r="O218" s="373">
        <f t="shared" si="236"/>
        <v>0</v>
      </c>
      <c r="P218" s="7">
        <f t="shared" si="237"/>
        <v>0</v>
      </c>
      <c r="Q218" s="373">
        <v>0</v>
      </c>
      <c r="R218" s="29">
        <f t="shared" si="238"/>
        <v>0</v>
      </c>
      <c r="S218" s="373"/>
      <c r="T218" s="29">
        <f t="shared" si="238"/>
        <v>0</v>
      </c>
      <c r="U218" s="373"/>
      <c r="V218" s="29">
        <f t="shared" ref="V218:X218" si="244">ROUND(U218*$F218,0)</f>
        <v>0</v>
      </c>
      <c r="W218" s="373"/>
      <c r="X218" s="29">
        <f t="shared" si="244"/>
        <v>0</v>
      </c>
      <c r="Y218" s="373">
        <f t="shared" si="240"/>
        <v>0</v>
      </c>
      <c r="Z218" s="29">
        <f t="shared" si="241"/>
        <v>0</v>
      </c>
      <c r="AA218" s="373">
        <f t="shared" si="231"/>
        <v>0</v>
      </c>
      <c r="AB218" s="29">
        <f t="shared" si="232"/>
        <v>0</v>
      </c>
    </row>
    <row r="219" spans="2:28" ht="26.4" x14ac:dyDescent="0.25">
      <c r="B219" s="28" t="s">
        <v>395</v>
      </c>
      <c r="C219" s="5" t="s">
        <v>396</v>
      </c>
      <c r="D219" s="4" t="s">
        <v>137</v>
      </c>
      <c r="E219" s="6">
        <v>0</v>
      </c>
      <c r="F219" s="374">
        <v>79333</v>
      </c>
      <c r="G219" s="452">
        <f t="shared" si="233"/>
        <v>0</v>
      </c>
      <c r="H219" s="373"/>
      <c r="I219" s="374">
        <v>79333</v>
      </c>
      <c r="J219" s="29">
        <f t="shared" si="226"/>
        <v>0</v>
      </c>
      <c r="K219" s="453"/>
      <c r="L219" s="7">
        <f t="shared" si="234"/>
        <v>0</v>
      </c>
      <c r="M219" s="453"/>
      <c r="N219" s="7">
        <f t="shared" si="235"/>
        <v>0</v>
      </c>
      <c r="O219" s="373">
        <f t="shared" si="236"/>
        <v>0</v>
      </c>
      <c r="P219" s="7">
        <f t="shared" si="237"/>
        <v>0</v>
      </c>
      <c r="Q219" s="373">
        <v>0</v>
      </c>
      <c r="R219" s="29">
        <f t="shared" si="238"/>
        <v>0</v>
      </c>
      <c r="S219" s="373"/>
      <c r="T219" s="29">
        <f t="shared" si="238"/>
        <v>0</v>
      </c>
      <c r="U219" s="373"/>
      <c r="V219" s="29">
        <f t="shared" ref="V219:X219" si="245">ROUND(U219*$F219,0)</f>
        <v>0</v>
      </c>
      <c r="W219" s="373"/>
      <c r="X219" s="29">
        <f t="shared" si="245"/>
        <v>0</v>
      </c>
      <c r="Y219" s="373">
        <f t="shared" si="240"/>
        <v>0</v>
      </c>
      <c r="Z219" s="29">
        <f t="shared" si="241"/>
        <v>0</v>
      </c>
      <c r="AA219" s="373">
        <f t="shared" si="231"/>
        <v>0</v>
      </c>
      <c r="AB219" s="29">
        <f t="shared" si="232"/>
        <v>0</v>
      </c>
    </row>
    <row r="220" spans="2:28" ht="26.4" x14ac:dyDescent="0.25">
      <c r="B220" s="28" t="s">
        <v>397</v>
      </c>
      <c r="C220" s="5" t="s">
        <v>398</v>
      </c>
      <c r="D220" s="4" t="s">
        <v>137</v>
      </c>
      <c r="E220" s="6">
        <v>0</v>
      </c>
      <c r="F220" s="374">
        <v>96366</v>
      </c>
      <c r="G220" s="452">
        <f t="shared" si="233"/>
        <v>0</v>
      </c>
      <c r="H220" s="373"/>
      <c r="I220" s="374">
        <v>96366</v>
      </c>
      <c r="J220" s="29">
        <f t="shared" si="226"/>
        <v>0</v>
      </c>
      <c r="K220" s="453"/>
      <c r="L220" s="7">
        <f t="shared" si="234"/>
        <v>0</v>
      </c>
      <c r="M220" s="453"/>
      <c r="N220" s="7">
        <f t="shared" si="235"/>
        <v>0</v>
      </c>
      <c r="O220" s="373">
        <f t="shared" si="236"/>
        <v>0</v>
      </c>
      <c r="P220" s="7">
        <f t="shared" si="237"/>
        <v>0</v>
      </c>
      <c r="Q220" s="373">
        <v>0</v>
      </c>
      <c r="R220" s="29">
        <f t="shared" si="238"/>
        <v>0</v>
      </c>
      <c r="S220" s="373"/>
      <c r="T220" s="29">
        <f t="shared" si="238"/>
        <v>0</v>
      </c>
      <c r="U220" s="373"/>
      <c r="V220" s="29">
        <f t="shared" ref="V220:X220" si="246">ROUND(U220*$F220,0)</f>
        <v>0</v>
      </c>
      <c r="W220" s="373"/>
      <c r="X220" s="29">
        <f t="shared" si="246"/>
        <v>0</v>
      </c>
      <c r="Y220" s="373">
        <f t="shared" si="240"/>
        <v>0</v>
      </c>
      <c r="Z220" s="29">
        <f t="shared" si="241"/>
        <v>0</v>
      </c>
      <c r="AA220" s="373">
        <f t="shared" si="231"/>
        <v>0</v>
      </c>
      <c r="AB220" s="29">
        <f t="shared" si="232"/>
        <v>0</v>
      </c>
    </row>
    <row r="221" spans="2:28" ht="26.4" x14ac:dyDescent="0.25">
      <c r="B221" s="28" t="s">
        <v>399</v>
      </c>
      <c r="C221" s="5" t="s">
        <v>400</v>
      </c>
      <c r="D221" s="4" t="s">
        <v>137</v>
      </c>
      <c r="E221" s="6">
        <v>0</v>
      </c>
      <c r="F221" s="374">
        <v>122922</v>
      </c>
      <c r="G221" s="452">
        <f t="shared" si="233"/>
        <v>0</v>
      </c>
      <c r="H221" s="373"/>
      <c r="I221" s="374">
        <v>122922</v>
      </c>
      <c r="J221" s="29">
        <f t="shared" si="226"/>
        <v>0</v>
      </c>
      <c r="K221" s="453"/>
      <c r="L221" s="7">
        <f t="shared" si="234"/>
        <v>0</v>
      </c>
      <c r="M221" s="453"/>
      <c r="N221" s="7">
        <f t="shared" si="235"/>
        <v>0</v>
      </c>
      <c r="O221" s="373">
        <f t="shared" si="236"/>
        <v>0</v>
      </c>
      <c r="P221" s="7">
        <f t="shared" si="237"/>
        <v>0</v>
      </c>
      <c r="Q221" s="373">
        <v>0</v>
      </c>
      <c r="R221" s="29">
        <f t="shared" si="238"/>
        <v>0</v>
      </c>
      <c r="S221" s="373"/>
      <c r="T221" s="29">
        <f t="shared" si="238"/>
        <v>0</v>
      </c>
      <c r="U221" s="373"/>
      <c r="V221" s="29">
        <f t="shared" ref="V221:X221" si="247">ROUND(U221*$F221,0)</f>
        <v>0</v>
      </c>
      <c r="W221" s="373"/>
      <c r="X221" s="29">
        <f t="shared" si="247"/>
        <v>0</v>
      </c>
      <c r="Y221" s="373">
        <f t="shared" si="240"/>
        <v>0</v>
      </c>
      <c r="Z221" s="29">
        <f t="shared" si="241"/>
        <v>0</v>
      </c>
      <c r="AA221" s="373">
        <f t="shared" si="231"/>
        <v>0</v>
      </c>
      <c r="AB221" s="29">
        <f t="shared" si="232"/>
        <v>0</v>
      </c>
    </row>
    <row r="222" spans="2:28" ht="26.4" x14ac:dyDescent="0.25">
      <c r="B222" s="28" t="s">
        <v>401</v>
      </c>
      <c r="C222" s="5" t="s">
        <v>402</v>
      </c>
      <c r="D222" s="4" t="s">
        <v>137</v>
      </c>
      <c r="E222" s="6">
        <v>0</v>
      </c>
      <c r="F222" s="374">
        <v>178252</v>
      </c>
      <c r="G222" s="452">
        <f t="shared" si="233"/>
        <v>0</v>
      </c>
      <c r="H222" s="373"/>
      <c r="I222" s="374">
        <v>178252</v>
      </c>
      <c r="J222" s="29">
        <f t="shared" si="226"/>
        <v>0</v>
      </c>
      <c r="K222" s="453"/>
      <c r="L222" s="7">
        <f t="shared" si="234"/>
        <v>0</v>
      </c>
      <c r="M222" s="453"/>
      <c r="N222" s="7">
        <f t="shared" si="235"/>
        <v>0</v>
      </c>
      <c r="O222" s="373">
        <f t="shared" si="236"/>
        <v>0</v>
      </c>
      <c r="P222" s="7">
        <f t="shared" si="237"/>
        <v>0</v>
      </c>
      <c r="Q222" s="373">
        <v>0</v>
      </c>
      <c r="R222" s="29">
        <f t="shared" si="238"/>
        <v>0</v>
      </c>
      <c r="S222" s="373"/>
      <c r="T222" s="29">
        <f t="shared" si="238"/>
        <v>0</v>
      </c>
      <c r="U222" s="373"/>
      <c r="V222" s="29">
        <f t="shared" ref="V222:X222" si="248">ROUND(U222*$F222,0)</f>
        <v>0</v>
      </c>
      <c r="W222" s="373"/>
      <c r="X222" s="29">
        <f t="shared" si="248"/>
        <v>0</v>
      </c>
      <c r="Y222" s="373">
        <f t="shared" si="240"/>
        <v>0</v>
      </c>
      <c r="Z222" s="29">
        <f t="shared" si="241"/>
        <v>0</v>
      </c>
      <c r="AA222" s="373">
        <f t="shared" si="231"/>
        <v>0</v>
      </c>
      <c r="AB222" s="29">
        <f t="shared" si="232"/>
        <v>0</v>
      </c>
    </row>
    <row r="223" spans="2:28" ht="26.4" x14ac:dyDescent="0.25">
      <c r="B223" s="28" t="s">
        <v>403</v>
      </c>
      <c r="C223" s="5" t="s">
        <v>404</v>
      </c>
      <c r="D223" s="4" t="s">
        <v>13</v>
      </c>
      <c r="E223" s="6">
        <v>0</v>
      </c>
      <c r="F223" s="374">
        <v>41629</v>
      </c>
      <c r="G223" s="452">
        <f t="shared" si="233"/>
        <v>0</v>
      </c>
      <c r="H223" s="373"/>
      <c r="I223" s="374">
        <v>41629</v>
      </c>
      <c r="J223" s="29">
        <f t="shared" si="226"/>
        <v>0</v>
      </c>
      <c r="K223" s="453"/>
      <c r="L223" s="7">
        <f t="shared" si="234"/>
        <v>0</v>
      </c>
      <c r="M223" s="453"/>
      <c r="N223" s="7">
        <f t="shared" si="235"/>
        <v>0</v>
      </c>
      <c r="O223" s="373">
        <f t="shared" si="236"/>
        <v>0</v>
      </c>
      <c r="P223" s="7">
        <f t="shared" si="237"/>
        <v>0</v>
      </c>
      <c r="Q223" s="373">
        <v>0</v>
      </c>
      <c r="R223" s="29">
        <f t="shared" si="238"/>
        <v>0</v>
      </c>
      <c r="S223" s="373"/>
      <c r="T223" s="29">
        <f t="shared" si="238"/>
        <v>0</v>
      </c>
      <c r="U223" s="373"/>
      <c r="V223" s="29">
        <f t="shared" ref="V223:X223" si="249">ROUND(U223*$F223,0)</f>
        <v>0</v>
      </c>
      <c r="W223" s="373"/>
      <c r="X223" s="29">
        <f t="shared" si="249"/>
        <v>0</v>
      </c>
      <c r="Y223" s="373">
        <f t="shared" si="240"/>
        <v>0</v>
      </c>
      <c r="Z223" s="29">
        <f t="shared" si="241"/>
        <v>0</v>
      </c>
      <c r="AA223" s="373">
        <f t="shared" si="231"/>
        <v>0</v>
      </c>
      <c r="AB223" s="29">
        <f t="shared" si="232"/>
        <v>0</v>
      </c>
    </row>
    <row r="224" spans="2:28" ht="26.4" x14ac:dyDescent="0.25">
      <c r="B224" s="28" t="s">
        <v>405</v>
      </c>
      <c r="C224" s="5" t="s">
        <v>406</v>
      </c>
      <c r="D224" s="4" t="s">
        <v>13</v>
      </c>
      <c r="E224" s="6">
        <v>0</v>
      </c>
      <c r="F224" s="374">
        <v>113305</v>
      </c>
      <c r="G224" s="452">
        <f t="shared" si="233"/>
        <v>0</v>
      </c>
      <c r="H224" s="373"/>
      <c r="I224" s="374">
        <v>113305</v>
      </c>
      <c r="J224" s="29">
        <f t="shared" si="226"/>
        <v>0</v>
      </c>
      <c r="K224" s="453"/>
      <c r="L224" s="7">
        <f t="shared" si="234"/>
        <v>0</v>
      </c>
      <c r="M224" s="453"/>
      <c r="N224" s="7">
        <f t="shared" si="235"/>
        <v>0</v>
      </c>
      <c r="O224" s="373">
        <f t="shared" si="236"/>
        <v>0</v>
      </c>
      <c r="P224" s="7">
        <f t="shared" si="237"/>
        <v>0</v>
      </c>
      <c r="Q224" s="373">
        <v>0</v>
      </c>
      <c r="R224" s="29">
        <f t="shared" si="238"/>
        <v>0</v>
      </c>
      <c r="S224" s="373"/>
      <c r="T224" s="29">
        <f t="shared" si="238"/>
        <v>0</v>
      </c>
      <c r="U224" s="373"/>
      <c r="V224" s="29">
        <f t="shared" ref="V224:X224" si="250">ROUND(U224*$F224,0)</f>
        <v>0</v>
      </c>
      <c r="W224" s="373"/>
      <c r="X224" s="29">
        <f t="shared" si="250"/>
        <v>0</v>
      </c>
      <c r="Y224" s="373">
        <f t="shared" si="240"/>
        <v>0</v>
      </c>
      <c r="Z224" s="29">
        <f t="shared" si="241"/>
        <v>0</v>
      </c>
      <c r="AA224" s="373">
        <f t="shared" si="231"/>
        <v>0</v>
      </c>
      <c r="AB224" s="29">
        <f t="shared" si="232"/>
        <v>0</v>
      </c>
    </row>
    <row r="225" spans="2:28" ht="26.4" x14ac:dyDescent="0.25">
      <c r="B225" s="28" t="s">
        <v>407</v>
      </c>
      <c r="C225" s="5" t="s">
        <v>408</v>
      </c>
      <c r="D225" s="4" t="s">
        <v>13</v>
      </c>
      <c r="E225" s="6">
        <v>0</v>
      </c>
      <c r="F225" s="374">
        <v>249396</v>
      </c>
      <c r="G225" s="452">
        <f t="shared" si="233"/>
        <v>0</v>
      </c>
      <c r="H225" s="373"/>
      <c r="I225" s="374">
        <v>249396</v>
      </c>
      <c r="J225" s="29">
        <f t="shared" si="226"/>
        <v>0</v>
      </c>
      <c r="K225" s="453"/>
      <c r="L225" s="7">
        <f t="shared" si="234"/>
        <v>0</v>
      </c>
      <c r="M225" s="453"/>
      <c r="N225" s="7">
        <f t="shared" si="235"/>
        <v>0</v>
      </c>
      <c r="O225" s="373">
        <f t="shared" si="236"/>
        <v>0</v>
      </c>
      <c r="P225" s="7">
        <f t="shared" si="237"/>
        <v>0</v>
      </c>
      <c r="Q225" s="373">
        <v>0</v>
      </c>
      <c r="R225" s="29">
        <f t="shared" si="238"/>
        <v>0</v>
      </c>
      <c r="S225" s="373"/>
      <c r="T225" s="29">
        <f t="shared" si="238"/>
        <v>0</v>
      </c>
      <c r="U225" s="373"/>
      <c r="V225" s="29">
        <f t="shared" ref="V225:X225" si="251">ROUND(U225*$F225,0)</f>
        <v>0</v>
      </c>
      <c r="W225" s="373"/>
      <c r="X225" s="29">
        <f t="shared" si="251"/>
        <v>0</v>
      </c>
      <c r="Y225" s="373">
        <f t="shared" si="240"/>
        <v>0</v>
      </c>
      <c r="Z225" s="29">
        <f t="shared" si="241"/>
        <v>0</v>
      </c>
      <c r="AA225" s="373">
        <f t="shared" si="231"/>
        <v>0</v>
      </c>
      <c r="AB225" s="29">
        <f t="shared" si="232"/>
        <v>0</v>
      </c>
    </row>
    <row r="226" spans="2:28" ht="26.4" x14ac:dyDescent="0.25">
      <c r="B226" s="28" t="s">
        <v>409</v>
      </c>
      <c r="C226" s="5" t="s">
        <v>410</v>
      </c>
      <c r="D226" s="4" t="s">
        <v>13</v>
      </c>
      <c r="E226" s="6">
        <v>0</v>
      </c>
      <c r="F226" s="374">
        <v>221588</v>
      </c>
      <c r="G226" s="452">
        <f t="shared" si="233"/>
        <v>0</v>
      </c>
      <c r="H226" s="373"/>
      <c r="I226" s="374">
        <v>221588</v>
      </c>
      <c r="J226" s="29">
        <f t="shared" si="226"/>
        <v>0</v>
      </c>
      <c r="K226" s="453"/>
      <c r="L226" s="7">
        <f t="shared" si="234"/>
        <v>0</v>
      </c>
      <c r="M226" s="453"/>
      <c r="N226" s="7">
        <f t="shared" si="235"/>
        <v>0</v>
      </c>
      <c r="O226" s="373">
        <f t="shared" si="236"/>
        <v>0</v>
      </c>
      <c r="P226" s="7">
        <f t="shared" si="237"/>
        <v>0</v>
      </c>
      <c r="Q226" s="373">
        <v>0</v>
      </c>
      <c r="R226" s="29">
        <f t="shared" si="238"/>
        <v>0</v>
      </c>
      <c r="S226" s="373"/>
      <c r="T226" s="29">
        <f t="shared" si="238"/>
        <v>0</v>
      </c>
      <c r="U226" s="373"/>
      <c r="V226" s="29">
        <f t="shared" ref="V226:X226" si="252">ROUND(U226*$F226,0)</f>
        <v>0</v>
      </c>
      <c r="W226" s="373"/>
      <c r="X226" s="29">
        <f t="shared" si="252"/>
        <v>0</v>
      </c>
      <c r="Y226" s="373">
        <f t="shared" si="240"/>
        <v>0</v>
      </c>
      <c r="Z226" s="29">
        <f t="shared" si="241"/>
        <v>0</v>
      </c>
      <c r="AA226" s="373">
        <f t="shared" si="231"/>
        <v>0</v>
      </c>
      <c r="AB226" s="29">
        <f t="shared" si="232"/>
        <v>0</v>
      </c>
    </row>
    <row r="227" spans="2:28" ht="26.4" x14ac:dyDescent="0.25">
      <c r="B227" s="28" t="s">
        <v>411</v>
      </c>
      <c r="C227" s="5" t="s">
        <v>412</v>
      </c>
      <c r="D227" s="4" t="s">
        <v>13</v>
      </c>
      <c r="E227" s="6">
        <v>0</v>
      </c>
      <c r="F227" s="374">
        <v>321117</v>
      </c>
      <c r="G227" s="452">
        <f t="shared" si="233"/>
        <v>0</v>
      </c>
      <c r="H227" s="373"/>
      <c r="I227" s="374">
        <v>321117</v>
      </c>
      <c r="J227" s="29">
        <f t="shared" si="226"/>
        <v>0</v>
      </c>
      <c r="K227" s="453"/>
      <c r="L227" s="7">
        <f t="shared" si="234"/>
        <v>0</v>
      </c>
      <c r="M227" s="453"/>
      <c r="N227" s="7">
        <f t="shared" si="235"/>
        <v>0</v>
      </c>
      <c r="O227" s="373">
        <f t="shared" si="236"/>
        <v>0</v>
      </c>
      <c r="P227" s="7">
        <f t="shared" si="237"/>
        <v>0</v>
      </c>
      <c r="Q227" s="373">
        <v>0</v>
      </c>
      <c r="R227" s="29">
        <f t="shared" si="238"/>
        <v>0</v>
      </c>
      <c r="S227" s="373"/>
      <c r="T227" s="29">
        <f t="shared" si="238"/>
        <v>0</v>
      </c>
      <c r="U227" s="373"/>
      <c r="V227" s="29">
        <f t="shared" ref="V227:X227" si="253">ROUND(U227*$F227,0)</f>
        <v>0</v>
      </c>
      <c r="W227" s="373"/>
      <c r="X227" s="29">
        <f t="shared" si="253"/>
        <v>0</v>
      </c>
      <c r="Y227" s="373">
        <f t="shared" si="240"/>
        <v>0</v>
      </c>
      <c r="Z227" s="29">
        <f t="shared" si="241"/>
        <v>0</v>
      </c>
      <c r="AA227" s="373">
        <f t="shared" si="231"/>
        <v>0</v>
      </c>
      <c r="AB227" s="29">
        <f t="shared" si="232"/>
        <v>0</v>
      </c>
    </row>
    <row r="228" spans="2:28" ht="26.4" x14ac:dyDescent="0.25">
      <c r="B228" s="28" t="s">
        <v>413</v>
      </c>
      <c r="C228" s="5" t="s">
        <v>414</v>
      </c>
      <c r="D228" s="4" t="s">
        <v>137</v>
      </c>
      <c r="E228" s="6">
        <v>0</v>
      </c>
      <c r="F228" s="374">
        <v>20868</v>
      </c>
      <c r="G228" s="452">
        <f t="shared" si="233"/>
        <v>0</v>
      </c>
      <c r="H228" s="373"/>
      <c r="I228" s="374">
        <v>20868</v>
      </c>
      <c r="J228" s="29">
        <f t="shared" si="226"/>
        <v>0</v>
      </c>
      <c r="K228" s="453"/>
      <c r="L228" s="7">
        <f t="shared" si="234"/>
        <v>0</v>
      </c>
      <c r="M228" s="453"/>
      <c r="N228" s="7">
        <f t="shared" si="235"/>
        <v>0</v>
      </c>
      <c r="O228" s="373">
        <f t="shared" si="236"/>
        <v>0</v>
      </c>
      <c r="P228" s="7">
        <f t="shared" si="237"/>
        <v>0</v>
      </c>
      <c r="Q228" s="373">
        <v>0</v>
      </c>
      <c r="R228" s="29">
        <f t="shared" si="238"/>
        <v>0</v>
      </c>
      <c r="S228" s="373"/>
      <c r="T228" s="29">
        <f t="shared" si="238"/>
        <v>0</v>
      </c>
      <c r="U228" s="373"/>
      <c r="V228" s="29">
        <f t="shared" ref="V228:X228" si="254">ROUND(U228*$F228,0)</f>
        <v>0</v>
      </c>
      <c r="W228" s="373"/>
      <c r="X228" s="29">
        <f t="shared" si="254"/>
        <v>0</v>
      </c>
      <c r="Y228" s="373">
        <f t="shared" si="240"/>
        <v>0</v>
      </c>
      <c r="Z228" s="29">
        <f t="shared" si="241"/>
        <v>0</v>
      </c>
      <c r="AA228" s="373">
        <f t="shared" si="231"/>
        <v>0</v>
      </c>
      <c r="AB228" s="29">
        <f t="shared" si="232"/>
        <v>0</v>
      </c>
    </row>
    <row r="229" spans="2:28" x14ac:dyDescent="0.25">
      <c r="B229" s="30" t="s">
        <v>415</v>
      </c>
      <c r="C229" s="8" t="s">
        <v>416</v>
      </c>
      <c r="D229" s="9"/>
      <c r="E229" s="9"/>
      <c r="F229" s="9"/>
      <c r="G229" s="455">
        <f t="shared" si="233"/>
        <v>0</v>
      </c>
      <c r="H229" s="375"/>
      <c r="I229" s="9"/>
      <c r="J229" s="376">
        <f t="shared" si="226"/>
        <v>0</v>
      </c>
      <c r="K229" s="456"/>
      <c r="L229" s="9">
        <f t="shared" si="234"/>
        <v>0</v>
      </c>
      <c r="M229" s="456"/>
      <c r="N229" s="9">
        <f t="shared" si="235"/>
        <v>0</v>
      </c>
      <c r="O229" s="375">
        <f t="shared" si="236"/>
        <v>0</v>
      </c>
      <c r="P229" s="9">
        <f t="shared" si="237"/>
        <v>0</v>
      </c>
      <c r="Q229" s="375"/>
      <c r="R229" s="376">
        <f t="shared" si="238"/>
        <v>0</v>
      </c>
      <c r="S229" s="375"/>
      <c r="T229" s="376">
        <f t="shared" si="238"/>
        <v>0</v>
      </c>
      <c r="U229" s="375"/>
      <c r="V229" s="376">
        <f t="shared" ref="V229:X229" si="255">ROUND(U229*$F229,0)</f>
        <v>0</v>
      </c>
      <c r="W229" s="375"/>
      <c r="X229" s="376">
        <f t="shared" si="255"/>
        <v>0</v>
      </c>
      <c r="Y229" s="375">
        <f t="shared" si="240"/>
        <v>0</v>
      </c>
      <c r="Z229" s="376">
        <f t="shared" si="241"/>
        <v>0</v>
      </c>
      <c r="AA229" s="375">
        <f t="shared" si="231"/>
        <v>0</v>
      </c>
      <c r="AB229" s="376">
        <f t="shared" si="232"/>
        <v>0</v>
      </c>
    </row>
    <row r="230" spans="2:28" ht="39.6" x14ac:dyDescent="0.25">
      <c r="B230" s="28" t="s">
        <v>417</v>
      </c>
      <c r="C230" s="5" t="s">
        <v>418</v>
      </c>
      <c r="D230" s="4" t="s">
        <v>137</v>
      </c>
      <c r="E230" s="6">
        <v>0</v>
      </c>
      <c r="F230" s="374">
        <v>151716</v>
      </c>
      <c r="G230" s="452">
        <f t="shared" si="233"/>
        <v>0</v>
      </c>
      <c r="H230" s="373"/>
      <c r="I230" s="374">
        <v>151716</v>
      </c>
      <c r="J230" s="29">
        <f t="shared" si="226"/>
        <v>0</v>
      </c>
      <c r="K230" s="453"/>
      <c r="L230" s="7">
        <f t="shared" si="234"/>
        <v>0</v>
      </c>
      <c r="M230" s="453"/>
      <c r="N230" s="7">
        <f t="shared" si="235"/>
        <v>0</v>
      </c>
      <c r="O230" s="373">
        <f t="shared" si="236"/>
        <v>0</v>
      </c>
      <c r="P230" s="7">
        <f t="shared" si="237"/>
        <v>0</v>
      </c>
      <c r="Q230" s="373">
        <v>0</v>
      </c>
      <c r="R230" s="29">
        <f t="shared" si="238"/>
        <v>0</v>
      </c>
      <c r="S230" s="373"/>
      <c r="T230" s="29">
        <f t="shared" si="238"/>
        <v>0</v>
      </c>
      <c r="U230" s="373"/>
      <c r="V230" s="29">
        <f t="shared" ref="V230:X230" si="256">ROUND(U230*$F230,0)</f>
        <v>0</v>
      </c>
      <c r="W230" s="373"/>
      <c r="X230" s="29">
        <f t="shared" si="256"/>
        <v>0</v>
      </c>
      <c r="Y230" s="373">
        <f t="shared" si="240"/>
        <v>0</v>
      </c>
      <c r="Z230" s="29">
        <f t="shared" si="241"/>
        <v>0</v>
      </c>
      <c r="AA230" s="373">
        <f t="shared" si="231"/>
        <v>0</v>
      </c>
      <c r="AB230" s="29">
        <f t="shared" si="232"/>
        <v>0</v>
      </c>
    </row>
    <row r="231" spans="2:28" ht="56.4" customHeight="1" x14ac:dyDescent="0.25">
      <c r="B231" s="28" t="s">
        <v>419</v>
      </c>
      <c r="C231" s="5" t="s">
        <v>420</v>
      </c>
      <c r="D231" s="4" t="s">
        <v>137</v>
      </c>
      <c r="E231" s="6">
        <v>0</v>
      </c>
      <c r="F231" s="374">
        <v>293683</v>
      </c>
      <c r="G231" s="452">
        <f t="shared" si="233"/>
        <v>0</v>
      </c>
      <c r="H231" s="373"/>
      <c r="I231" s="374">
        <v>293683</v>
      </c>
      <c r="J231" s="29">
        <f t="shared" si="226"/>
        <v>0</v>
      </c>
      <c r="K231" s="453"/>
      <c r="L231" s="7">
        <f t="shared" si="234"/>
        <v>0</v>
      </c>
      <c r="M231" s="453"/>
      <c r="N231" s="7">
        <f t="shared" si="235"/>
        <v>0</v>
      </c>
      <c r="O231" s="373">
        <f t="shared" si="236"/>
        <v>0</v>
      </c>
      <c r="P231" s="7">
        <f t="shared" si="237"/>
        <v>0</v>
      </c>
      <c r="Q231" s="373">
        <v>0</v>
      </c>
      <c r="R231" s="29">
        <f t="shared" si="238"/>
        <v>0</v>
      </c>
      <c r="S231" s="373"/>
      <c r="T231" s="29">
        <f t="shared" si="238"/>
        <v>0</v>
      </c>
      <c r="U231" s="373"/>
      <c r="V231" s="29">
        <f t="shared" ref="V231:X231" si="257">ROUND(U231*$F231,0)</f>
        <v>0</v>
      </c>
      <c r="W231" s="373"/>
      <c r="X231" s="29">
        <f t="shared" si="257"/>
        <v>0</v>
      </c>
      <c r="Y231" s="373">
        <f t="shared" si="240"/>
        <v>0</v>
      </c>
      <c r="Z231" s="29">
        <f t="shared" si="241"/>
        <v>0</v>
      </c>
      <c r="AA231" s="373">
        <f t="shared" si="231"/>
        <v>0</v>
      </c>
      <c r="AB231" s="29">
        <f t="shared" si="232"/>
        <v>0</v>
      </c>
    </row>
    <row r="232" spans="2:28" ht="76.95" customHeight="1" x14ac:dyDescent="0.25">
      <c r="B232" s="28" t="s">
        <v>421</v>
      </c>
      <c r="C232" s="5" t="s">
        <v>422</v>
      </c>
      <c r="D232" s="4" t="s">
        <v>137</v>
      </c>
      <c r="E232" s="6">
        <v>0</v>
      </c>
      <c r="F232" s="374">
        <v>250117</v>
      </c>
      <c r="G232" s="452">
        <f t="shared" si="233"/>
        <v>0</v>
      </c>
      <c r="H232" s="373"/>
      <c r="I232" s="374">
        <v>250117</v>
      </c>
      <c r="J232" s="29">
        <f t="shared" si="226"/>
        <v>0</v>
      </c>
      <c r="K232" s="453"/>
      <c r="L232" s="7">
        <f t="shared" si="234"/>
        <v>0</v>
      </c>
      <c r="M232" s="453"/>
      <c r="N232" s="7">
        <f t="shared" si="235"/>
        <v>0</v>
      </c>
      <c r="O232" s="373">
        <f t="shared" si="236"/>
        <v>0</v>
      </c>
      <c r="P232" s="7">
        <f t="shared" si="237"/>
        <v>0</v>
      </c>
      <c r="Q232" s="373">
        <v>0</v>
      </c>
      <c r="R232" s="29">
        <f t="shared" si="238"/>
        <v>0</v>
      </c>
      <c r="S232" s="373"/>
      <c r="T232" s="29">
        <f t="shared" si="238"/>
        <v>0</v>
      </c>
      <c r="U232" s="373"/>
      <c r="V232" s="29">
        <f t="shared" ref="V232:X232" si="258">ROUND(U232*$F232,0)</f>
        <v>0</v>
      </c>
      <c r="W232" s="373"/>
      <c r="X232" s="29">
        <f t="shared" si="258"/>
        <v>0</v>
      </c>
      <c r="Y232" s="373">
        <f t="shared" si="240"/>
        <v>0</v>
      </c>
      <c r="Z232" s="29">
        <f t="shared" si="241"/>
        <v>0</v>
      </c>
      <c r="AA232" s="373">
        <f t="shared" si="231"/>
        <v>0</v>
      </c>
      <c r="AB232" s="29">
        <f t="shared" si="232"/>
        <v>0</v>
      </c>
    </row>
    <row r="233" spans="2:28" ht="52.8" x14ac:dyDescent="0.25">
      <c r="B233" s="28" t="s">
        <v>423</v>
      </c>
      <c r="C233" s="5" t="s">
        <v>424</v>
      </c>
      <c r="D233" s="4" t="s">
        <v>137</v>
      </c>
      <c r="E233" s="6">
        <v>0</v>
      </c>
      <c r="F233" s="374">
        <v>438392</v>
      </c>
      <c r="G233" s="452">
        <f t="shared" si="233"/>
        <v>0</v>
      </c>
      <c r="H233" s="373"/>
      <c r="I233" s="374">
        <v>438392</v>
      </c>
      <c r="J233" s="29">
        <f t="shared" si="226"/>
        <v>0</v>
      </c>
      <c r="K233" s="453"/>
      <c r="L233" s="7">
        <f t="shared" si="234"/>
        <v>0</v>
      </c>
      <c r="M233" s="453"/>
      <c r="N233" s="7">
        <f t="shared" si="235"/>
        <v>0</v>
      </c>
      <c r="O233" s="373">
        <f t="shared" si="236"/>
        <v>0</v>
      </c>
      <c r="P233" s="7">
        <f t="shared" si="237"/>
        <v>0</v>
      </c>
      <c r="Q233" s="373">
        <v>0</v>
      </c>
      <c r="R233" s="29">
        <f t="shared" si="238"/>
        <v>0</v>
      </c>
      <c r="S233" s="373"/>
      <c r="T233" s="29">
        <f t="shared" si="238"/>
        <v>0</v>
      </c>
      <c r="U233" s="373"/>
      <c r="V233" s="29">
        <f t="shared" ref="V233:X233" si="259">ROUND(U233*$F233,0)</f>
        <v>0</v>
      </c>
      <c r="W233" s="373"/>
      <c r="X233" s="29">
        <f t="shared" si="259"/>
        <v>0</v>
      </c>
      <c r="Y233" s="373">
        <f t="shared" si="240"/>
        <v>0</v>
      </c>
      <c r="Z233" s="29">
        <f t="shared" si="241"/>
        <v>0</v>
      </c>
      <c r="AA233" s="373">
        <f t="shared" si="231"/>
        <v>0</v>
      </c>
      <c r="AB233" s="29">
        <f t="shared" si="232"/>
        <v>0</v>
      </c>
    </row>
    <row r="234" spans="2:28" ht="39.6" x14ac:dyDescent="0.25">
      <c r="B234" s="28" t="s">
        <v>425</v>
      </c>
      <c r="C234" s="5" t="s">
        <v>426</v>
      </c>
      <c r="D234" s="4" t="s">
        <v>137</v>
      </c>
      <c r="E234" s="6">
        <v>0</v>
      </c>
      <c r="F234" s="374">
        <v>13493</v>
      </c>
      <c r="G234" s="452">
        <f t="shared" si="233"/>
        <v>0</v>
      </c>
      <c r="H234" s="373"/>
      <c r="I234" s="374">
        <v>13493</v>
      </c>
      <c r="J234" s="29">
        <f t="shared" si="226"/>
        <v>0</v>
      </c>
      <c r="K234" s="453"/>
      <c r="L234" s="7">
        <f t="shared" si="234"/>
        <v>0</v>
      </c>
      <c r="M234" s="453"/>
      <c r="N234" s="7">
        <f t="shared" si="235"/>
        <v>0</v>
      </c>
      <c r="O234" s="373">
        <f t="shared" si="236"/>
        <v>0</v>
      </c>
      <c r="P234" s="7">
        <f t="shared" si="237"/>
        <v>0</v>
      </c>
      <c r="Q234" s="373">
        <v>0</v>
      </c>
      <c r="R234" s="29">
        <f t="shared" si="238"/>
        <v>0</v>
      </c>
      <c r="S234" s="373"/>
      <c r="T234" s="29">
        <f t="shared" si="238"/>
        <v>0</v>
      </c>
      <c r="U234" s="373"/>
      <c r="V234" s="29">
        <f t="shared" ref="V234:X234" si="260">ROUND(U234*$F234,0)</f>
        <v>0</v>
      </c>
      <c r="W234" s="373"/>
      <c r="X234" s="29">
        <f t="shared" si="260"/>
        <v>0</v>
      </c>
      <c r="Y234" s="373">
        <f t="shared" si="240"/>
        <v>0</v>
      </c>
      <c r="Z234" s="29">
        <f t="shared" si="241"/>
        <v>0</v>
      </c>
      <c r="AA234" s="373">
        <f t="shared" si="231"/>
        <v>0</v>
      </c>
      <c r="AB234" s="29">
        <f t="shared" si="232"/>
        <v>0</v>
      </c>
    </row>
    <row r="235" spans="2:28" x14ac:dyDescent="0.25">
      <c r="B235" s="30" t="s">
        <v>427</v>
      </c>
      <c r="C235" s="8" t="s">
        <v>428</v>
      </c>
      <c r="D235" s="9"/>
      <c r="E235" s="9">
        <v>0</v>
      </c>
      <c r="F235" s="9"/>
      <c r="G235" s="455">
        <f t="shared" si="233"/>
        <v>0</v>
      </c>
      <c r="H235" s="375"/>
      <c r="I235" s="9"/>
      <c r="J235" s="376">
        <f t="shared" si="226"/>
        <v>0</v>
      </c>
      <c r="K235" s="456"/>
      <c r="L235" s="9">
        <f t="shared" si="234"/>
        <v>0</v>
      </c>
      <c r="M235" s="456"/>
      <c r="N235" s="9">
        <f t="shared" si="235"/>
        <v>0</v>
      </c>
      <c r="O235" s="375">
        <f t="shared" si="236"/>
        <v>0</v>
      </c>
      <c r="P235" s="9">
        <f t="shared" si="237"/>
        <v>0</v>
      </c>
      <c r="Q235" s="375"/>
      <c r="R235" s="376">
        <f t="shared" si="238"/>
        <v>0</v>
      </c>
      <c r="S235" s="375"/>
      <c r="T235" s="376">
        <f t="shared" si="238"/>
        <v>0</v>
      </c>
      <c r="U235" s="375"/>
      <c r="V235" s="376">
        <f t="shared" ref="V235:X235" si="261">ROUND(U235*$F235,0)</f>
        <v>0</v>
      </c>
      <c r="W235" s="375"/>
      <c r="X235" s="376">
        <f t="shared" si="261"/>
        <v>0</v>
      </c>
      <c r="Y235" s="375">
        <f t="shared" si="240"/>
        <v>0</v>
      </c>
      <c r="Z235" s="376">
        <f t="shared" si="241"/>
        <v>0</v>
      </c>
      <c r="AA235" s="375">
        <f t="shared" si="231"/>
        <v>0</v>
      </c>
      <c r="AB235" s="376">
        <f t="shared" si="232"/>
        <v>0</v>
      </c>
    </row>
    <row r="236" spans="2:28" ht="79.2" x14ac:dyDescent="0.25">
      <c r="B236" s="28" t="s">
        <v>429</v>
      </c>
      <c r="C236" s="5" t="s">
        <v>430</v>
      </c>
      <c r="D236" s="4" t="s">
        <v>137</v>
      </c>
      <c r="E236" s="6">
        <v>0</v>
      </c>
      <c r="F236" s="374">
        <v>4857855</v>
      </c>
      <c r="G236" s="452">
        <f t="shared" si="233"/>
        <v>0</v>
      </c>
      <c r="H236" s="373"/>
      <c r="I236" s="374">
        <v>4857855</v>
      </c>
      <c r="J236" s="29">
        <f t="shared" si="226"/>
        <v>0</v>
      </c>
      <c r="K236" s="453"/>
      <c r="L236" s="7">
        <f t="shared" si="234"/>
        <v>0</v>
      </c>
      <c r="M236" s="453"/>
      <c r="N236" s="7">
        <f t="shared" si="235"/>
        <v>0</v>
      </c>
      <c r="O236" s="373">
        <f t="shared" si="236"/>
        <v>0</v>
      </c>
      <c r="P236" s="7">
        <f t="shared" si="237"/>
        <v>0</v>
      </c>
      <c r="Q236" s="373">
        <v>0</v>
      </c>
      <c r="R236" s="29">
        <f t="shared" si="238"/>
        <v>0</v>
      </c>
      <c r="S236" s="373"/>
      <c r="T236" s="29">
        <f t="shared" si="238"/>
        <v>0</v>
      </c>
      <c r="U236" s="373"/>
      <c r="V236" s="29">
        <f t="shared" ref="V236:X236" si="262">ROUND(U236*$F236,0)</f>
        <v>0</v>
      </c>
      <c r="W236" s="373"/>
      <c r="X236" s="29">
        <f t="shared" si="262"/>
        <v>0</v>
      </c>
      <c r="Y236" s="373">
        <f t="shared" si="240"/>
        <v>0</v>
      </c>
      <c r="Z236" s="29">
        <f t="shared" si="241"/>
        <v>0</v>
      </c>
      <c r="AA236" s="373">
        <f t="shared" si="231"/>
        <v>0</v>
      </c>
      <c r="AB236" s="29">
        <f t="shared" si="232"/>
        <v>0</v>
      </c>
    </row>
    <row r="237" spans="2:28" ht="39.6" x14ac:dyDescent="0.25">
      <c r="B237" s="28" t="s">
        <v>431</v>
      </c>
      <c r="C237" s="5" t="s">
        <v>432</v>
      </c>
      <c r="D237" s="4" t="s">
        <v>137</v>
      </c>
      <c r="E237" s="6">
        <v>0</v>
      </c>
      <c r="F237" s="374">
        <v>1241987</v>
      </c>
      <c r="G237" s="452">
        <f t="shared" si="233"/>
        <v>0</v>
      </c>
      <c r="H237" s="373"/>
      <c r="I237" s="374">
        <v>1241987</v>
      </c>
      <c r="J237" s="29">
        <f t="shared" si="226"/>
        <v>0</v>
      </c>
      <c r="K237" s="453"/>
      <c r="L237" s="7">
        <f t="shared" si="234"/>
        <v>0</v>
      </c>
      <c r="M237" s="453"/>
      <c r="N237" s="7">
        <f t="shared" si="235"/>
        <v>0</v>
      </c>
      <c r="O237" s="373">
        <f t="shared" si="236"/>
        <v>0</v>
      </c>
      <c r="P237" s="7">
        <f t="shared" si="237"/>
        <v>0</v>
      </c>
      <c r="Q237" s="373">
        <v>0</v>
      </c>
      <c r="R237" s="29">
        <f t="shared" si="238"/>
        <v>0</v>
      </c>
      <c r="S237" s="373"/>
      <c r="T237" s="29">
        <f t="shared" si="238"/>
        <v>0</v>
      </c>
      <c r="U237" s="373"/>
      <c r="V237" s="29">
        <f t="shared" ref="V237:X237" si="263">ROUND(U237*$F237,0)</f>
        <v>0</v>
      </c>
      <c r="W237" s="373"/>
      <c r="X237" s="29">
        <f t="shared" si="263"/>
        <v>0</v>
      </c>
      <c r="Y237" s="373">
        <f t="shared" si="240"/>
        <v>0</v>
      </c>
      <c r="Z237" s="29">
        <f t="shared" si="241"/>
        <v>0</v>
      </c>
      <c r="AA237" s="373">
        <f t="shared" si="231"/>
        <v>0</v>
      </c>
      <c r="AB237" s="29">
        <f t="shared" si="232"/>
        <v>0</v>
      </c>
    </row>
    <row r="238" spans="2:28" ht="26.4" x14ac:dyDescent="0.25">
      <c r="B238" s="28" t="s">
        <v>433</v>
      </c>
      <c r="C238" s="5" t="s">
        <v>434</v>
      </c>
      <c r="D238" s="4" t="s">
        <v>137</v>
      </c>
      <c r="E238" s="6">
        <v>0</v>
      </c>
      <c r="F238" s="374">
        <v>4273553</v>
      </c>
      <c r="G238" s="452">
        <f t="shared" si="233"/>
        <v>0</v>
      </c>
      <c r="H238" s="373"/>
      <c r="I238" s="374">
        <v>4273553</v>
      </c>
      <c r="J238" s="29">
        <f t="shared" si="226"/>
        <v>0</v>
      </c>
      <c r="K238" s="453"/>
      <c r="L238" s="7">
        <f t="shared" si="234"/>
        <v>0</v>
      </c>
      <c r="M238" s="453"/>
      <c r="N238" s="7">
        <f t="shared" si="235"/>
        <v>0</v>
      </c>
      <c r="O238" s="373">
        <f t="shared" si="236"/>
        <v>0</v>
      </c>
      <c r="P238" s="7">
        <f t="shared" si="237"/>
        <v>0</v>
      </c>
      <c r="Q238" s="373">
        <v>0</v>
      </c>
      <c r="R238" s="29">
        <f t="shared" si="238"/>
        <v>0</v>
      </c>
      <c r="S238" s="373"/>
      <c r="T238" s="29">
        <f t="shared" si="238"/>
        <v>0</v>
      </c>
      <c r="U238" s="373"/>
      <c r="V238" s="29">
        <f t="shared" ref="V238:X238" si="264">ROUND(U238*$F238,0)</f>
        <v>0</v>
      </c>
      <c r="W238" s="373"/>
      <c r="X238" s="29">
        <f t="shared" si="264"/>
        <v>0</v>
      </c>
      <c r="Y238" s="373">
        <f t="shared" si="240"/>
        <v>0</v>
      </c>
      <c r="Z238" s="29">
        <f t="shared" si="241"/>
        <v>0</v>
      </c>
      <c r="AA238" s="373">
        <f t="shared" si="231"/>
        <v>0</v>
      </c>
      <c r="AB238" s="29">
        <f t="shared" si="232"/>
        <v>0</v>
      </c>
    </row>
    <row r="239" spans="2:28" ht="52.8" x14ac:dyDescent="0.25">
      <c r="B239" s="28" t="s">
        <v>435</v>
      </c>
      <c r="C239" s="5" t="s">
        <v>436</v>
      </c>
      <c r="D239" s="4" t="s">
        <v>13</v>
      </c>
      <c r="E239" s="6">
        <v>0</v>
      </c>
      <c r="F239" s="374">
        <v>230341</v>
      </c>
      <c r="G239" s="452">
        <f t="shared" si="233"/>
        <v>0</v>
      </c>
      <c r="H239" s="373"/>
      <c r="I239" s="374">
        <v>230341</v>
      </c>
      <c r="J239" s="29">
        <f t="shared" si="226"/>
        <v>0</v>
      </c>
      <c r="K239" s="453"/>
      <c r="L239" s="7">
        <f t="shared" si="234"/>
        <v>0</v>
      </c>
      <c r="M239" s="453"/>
      <c r="N239" s="7">
        <f t="shared" si="235"/>
        <v>0</v>
      </c>
      <c r="O239" s="373">
        <f t="shared" si="236"/>
        <v>0</v>
      </c>
      <c r="P239" s="7">
        <f t="shared" si="237"/>
        <v>0</v>
      </c>
      <c r="Q239" s="373">
        <v>0</v>
      </c>
      <c r="R239" s="29">
        <f t="shared" si="238"/>
        <v>0</v>
      </c>
      <c r="S239" s="373"/>
      <c r="T239" s="29">
        <f t="shared" si="238"/>
        <v>0</v>
      </c>
      <c r="U239" s="373"/>
      <c r="V239" s="29">
        <f t="shared" ref="V239:X239" si="265">ROUND(U239*$F239,0)</f>
        <v>0</v>
      </c>
      <c r="W239" s="373"/>
      <c r="X239" s="29">
        <f t="shared" si="265"/>
        <v>0</v>
      </c>
      <c r="Y239" s="373">
        <f t="shared" si="240"/>
        <v>0</v>
      </c>
      <c r="Z239" s="29">
        <f t="shared" si="241"/>
        <v>0</v>
      </c>
      <c r="AA239" s="373">
        <f t="shared" si="231"/>
        <v>0</v>
      </c>
      <c r="AB239" s="29">
        <f t="shared" si="232"/>
        <v>0</v>
      </c>
    </row>
    <row r="240" spans="2:28" ht="92.4" x14ac:dyDescent="0.25">
      <c r="B240" s="28" t="s">
        <v>437</v>
      </c>
      <c r="C240" s="5" t="s">
        <v>438</v>
      </c>
      <c r="D240" s="4" t="s">
        <v>20</v>
      </c>
      <c r="E240" s="6">
        <v>0</v>
      </c>
      <c r="F240" s="374">
        <v>706534</v>
      </c>
      <c r="G240" s="452">
        <f t="shared" si="233"/>
        <v>0</v>
      </c>
      <c r="H240" s="373"/>
      <c r="I240" s="374">
        <v>706534</v>
      </c>
      <c r="J240" s="29">
        <f t="shared" si="226"/>
        <v>0</v>
      </c>
      <c r="K240" s="453"/>
      <c r="L240" s="7">
        <f t="shared" si="234"/>
        <v>0</v>
      </c>
      <c r="M240" s="453"/>
      <c r="N240" s="7">
        <f t="shared" si="235"/>
        <v>0</v>
      </c>
      <c r="O240" s="373">
        <f t="shared" si="236"/>
        <v>0</v>
      </c>
      <c r="P240" s="7">
        <f t="shared" si="237"/>
        <v>0</v>
      </c>
      <c r="Q240" s="373">
        <v>0</v>
      </c>
      <c r="R240" s="29">
        <f t="shared" si="238"/>
        <v>0</v>
      </c>
      <c r="S240" s="373"/>
      <c r="T240" s="29">
        <f t="shared" si="238"/>
        <v>0</v>
      </c>
      <c r="U240" s="373"/>
      <c r="V240" s="29">
        <f t="shared" ref="V240:X240" si="266">ROUND(U240*$F240,0)</f>
        <v>0</v>
      </c>
      <c r="W240" s="373"/>
      <c r="X240" s="29">
        <f t="shared" si="266"/>
        <v>0</v>
      </c>
      <c r="Y240" s="373">
        <f t="shared" si="240"/>
        <v>0</v>
      </c>
      <c r="Z240" s="29">
        <f t="shared" si="241"/>
        <v>0</v>
      </c>
      <c r="AA240" s="373">
        <f t="shared" si="231"/>
        <v>0</v>
      </c>
      <c r="AB240" s="29">
        <f t="shared" si="232"/>
        <v>0</v>
      </c>
    </row>
    <row r="241" spans="2:28" ht="92.4" x14ac:dyDescent="0.25">
      <c r="B241" s="28" t="s">
        <v>439</v>
      </c>
      <c r="C241" s="5" t="s">
        <v>440</v>
      </c>
      <c r="D241" s="4" t="s">
        <v>17</v>
      </c>
      <c r="E241" s="6">
        <v>0</v>
      </c>
      <c r="F241" s="374">
        <v>128171</v>
      </c>
      <c r="G241" s="452">
        <f t="shared" si="233"/>
        <v>0</v>
      </c>
      <c r="H241" s="373"/>
      <c r="I241" s="374">
        <v>128171</v>
      </c>
      <c r="J241" s="29">
        <f t="shared" si="226"/>
        <v>0</v>
      </c>
      <c r="K241" s="453"/>
      <c r="L241" s="7">
        <f t="shared" si="234"/>
        <v>0</v>
      </c>
      <c r="M241" s="453"/>
      <c r="N241" s="7">
        <f t="shared" si="235"/>
        <v>0</v>
      </c>
      <c r="O241" s="373">
        <f t="shared" si="236"/>
        <v>0</v>
      </c>
      <c r="P241" s="7">
        <f t="shared" si="237"/>
        <v>0</v>
      </c>
      <c r="Q241" s="373">
        <v>0</v>
      </c>
      <c r="R241" s="29">
        <f t="shared" si="238"/>
        <v>0</v>
      </c>
      <c r="S241" s="373"/>
      <c r="T241" s="29">
        <f t="shared" si="238"/>
        <v>0</v>
      </c>
      <c r="U241" s="373"/>
      <c r="V241" s="29">
        <f t="shared" ref="V241:X241" si="267">ROUND(U241*$F241,0)</f>
        <v>0</v>
      </c>
      <c r="W241" s="373"/>
      <c r="X241" s="29">
        <f t="shared" si="267"/>
        <v>0</v>
      </c>
      <c r="Y241" s="373">
        <f t="shared" si="240"/>
        <v>0</v>
      </c>
      <c r="Z241" s="29">
        <f t="shared" si="241"/>
        <v>0</v>
      </c>
      <c r="AA241" s="373">
        <f t="shared" si="231"/>
        <v>0</v>
      </c>
      <c r="AB241" s="29">
        <f t="shared" si="232"/>
        <v>0</v>
      </c>
    </row>
    <row r="242" spans="2:28" ht="105.6" x14ac:dyDescent="0.25">
      <c r="B242" s="28" t="s">
        <v>441</v>
      </c>
      <c r="C242" s="5" t="s">
        <v>442</v>
      </c>
      <c r="D242" s="4" t="s">
        <v>17</v>
      </c>
      <c r="E242" s="6">
        <v>0</v>
      </c>
      <c r="F242" s="374">
        <v>183499</v>
      </c>
      <c r="G242" s="452">
        <f t="shared" si="233"/>
        <v>0</v>
      </c>
      <c r="H242" s="373"/>
      <c r="I242" s="374">
        <v>183499</v>
      </c>
      <c r="J242" s="29">
        <f t="shared" si="226"/>
        <v>0</v>
      </c>
      <c r="K242" s="453"/>
      <c r="L242" s="7">
        <f t="shared" si="234"/>
        <v>0</v>
      </c>
      <c r="M242" s="453"/>
      <c r="N242" s="7">
        <f t="shared" si="235"/>
        <v>0</v>
      </c>
      <c r="O242" s="373">
        <f t="shared" si="236"/>
        <v>0</v>
      </c>
      <c r="P242" s="7">
        <f t="shared" si="237"/>
        <v>0</v>
      </c>
      <c r="Q242" s="373">
        <v>0</v>
      </c>
      <c r="R242" s="29">
        <f t="shared" si="238"/>
        <v>0</v>
      </c>
      <c r="S242" s="373"/>
      <c r="T242" s="29">
        <f t="shared" si="238"/>
        <v>0</v>
      </c>
      <c r="U242" s="373"/>
      <c r="V242" s="29">
        <f t="shared" ref="V242:X242" si="268">ROUND(U242*$F242,0)</f>
        <v>0</v>
      </c>
      <c r="W242" s="373"/>
      <c r="X242" s="29">
        <f t="shared" si="268"/>
        <v>0</v>
      </c>
      <c r="Y242" s="373">
        <f t="shared" si="240"/>
        <v>0</v>
      </c>
      <c r="Z242" s="29">
        <f t="shared" si="241"/>
        <v>0</v>
      </c>
      <c r="AA242" s="373">
        <f t="shared" si="231"/>
        <v>0</v>
      </c>
      <c r="AB242" s="29">
        <f t="shared" si="232"/>
        <v>0</v>
      </c>
    </row>
    <row r="243" spans="2:28" ht="52.8" x14ac:dyDescent="0.25">
      <c r="B243" s="28" t="s">
        <v>443</v>
      </c>
      <c r="C243" s="5" t="s">
        <v>444</v>
      </c>
      <c r="D243" s="4" t="s">
        <v>13</v>
      </c>
      <c r="E243" s="6">
        <v>0</v>
      </c>
      <c r="F243" s="374">
        <v>29448</v>
      </c>
      <c r="G243" s="452">
        <f t="shared" si="233"/>
        <v>0</v>
      </c>
      <c r="H243" s="373"/>
      <c r="I243" s="374">
        <v>29448</v>
      </c>
      <c r="J243" s="29">
        <f t="shared" ref="J243:J274" si="269">H243*I243</f>
        <v>0</v>
      </c>
      <c r="K243" s="453"/>
      <c r="L243" s="7">
        <f t="shared" si="234"/>
        <v>0</v>
      </c>
      <c r="M243" s="453"/>
      <c r="N243" s="7">
        <f t="shared" si="235"/>
        <v>0</v>
      </c>
      <c r="O243" s="373">
        <f t="shared" si="236"/>
        <v>0</v>
      </c>
      <c r="P243" s="7">
        <f t="shared" si="237"/>
        <v>0</v>
      </c>
      <c r="Q243" s="373">
        <v>0</v>
      </c>
      <c r="R243" s="29">
        <f t="shared" si="238"/>
        <v>0</v>
      </c>
      <c r="S243" s="373"/>
      <c r="T243" s="29">
        <f t="shared" si="238"/>
        <v>0</v>
      </c>
      <c r="U243" s="373"/>
      <c r="V243" s="29">
        <f t="shared" ref="V243:X243" si="270">ROUND(U243*$F243,0)</f>
        <v>0</v>
      </c>
      <c r="W243" s="373"/>
      <c r="X243" s="29">
        <f t="shared" si="270"/>
        <v>0</v>
      </c>
      <c r="Y243" s="373">
        <f t="shared" si="240"/>
        <v>0</v>
      </c>
      <c r="Z243" s="29">
        <f t="shared" si="241"/>
        <v>0</v>
      </c>
      <c r="AA243" s="373">
        <f t="shared" si="231"/>
        <v>0</v>
      </c>
      <c r="AB243" s="29">
        <f t="shared" si="232"/>
        <v>0</v>
      </c>
    </row>
    <row r="244" spans="2:28" ht="237.6" x14ac:dyDescent="0.25">
      <c r="B244" s="28" t="s">
        <v>445</v>
      </c>
      <c r="C244" s="5" t="s">
        <v>446</v>
      </c>
      <c r="D244" s="4" t="s">
        <v>17</v>
      </c>
      <c r="E244" s="6">
        <v>0</v>
      </c>
      <c r="F244" s="374">
        <v>92038</v>
      </c>
      <c r="G244" s="452">
        <f t="shared" si="233"/>
        <v>0</v>
      </c>
      <c r="H244" s="373"/>
      <c r="I244" s="374">
        <v>92038</v>
      </c>
      <c r="J244" s="29">
        <f t="shared" si="269"/>
        <v>0</v>
      </c>
      <c r="K244" s="453"/>
      <c r="L244" s="7">
        <f t="shared" si="234"/>
        <v>0</v>
      </c>
      <c r="M244" s="453"/>
      <c r="N244" s="7">
        <f t="shared" si="235"/>
        <v>0</v>
      </c>
      <c r="O244" s="373">
        <f t="shared" si="236"/>
        <v>0</v>
      </c>
      <c r="P244" s="7">
        <f t="shared" si="237"/>
        <v>0</v>
      </c>
      <c r="Q244" s="373">
        <v>0</v>
      </c>
      <c r="R244" s="29">
        <f t="shared" si="238"/>
        <v>0</v>
      </c>
      <c r="S244" s="373"/>
      <c r="T244" s="29">
        <f t="shared" si="238"/>
        <v>0</v>
      </c>
      <c r="U244" s="373"/>
      <c r="V244" s="29">
        <f t="shared" ref="V244:X244" si="271">ROUND(U244*$F244,0)</f>
        <v>0</v>
      </c>
      <c r="W244" s="373"/>
      <c r="X244" s="29">
        <f t="shared" si="271"/>
        <v>0</v>
      </c>
      <c r="Y244" s="373">
        <f t="shared" si="240"/>
        <v>0</v>
      </c>
      <c r="Z244" s="29">
        <f t="shared" si="241"/>
        <v>0</v>
      </c>
      <c r="AA244" s="373">
        <f t="shared" si="231"/>
        <v>0</v>
      </c>
      <c r="AB244" s="29">
        <f t="shared" si="232"/>
        <v>0</v>
      </c>
    </row>
    <row r="245" spans="2:28" x14ac:dyDescent="0.25">
      <c r="B245" s="26">
        <v>14</v>
      </c>
      <c r="C245" s="1" t="s">
        <v>447</v>
      </c>
      <c r="D245" s="2"/>
      <c r="E245" s="2"/>
      <c r="F245" s="372"/>
      <c r="G245" s="450">
        <f t="shared" si="233"/>
        <v>0</v>
      </c>
      <c r="H245" s="371"/>
      <c r="I245" s="372"/>
      <c r="J245" s="27">
        <f t="shared" si="269"/>
        <v>0</v>
      </c>
      <c r="K245" s="451"/>
      <c r="L245" s="3">
        <f t="shared" si="234"/>
        <v>0</v>
      </c>
      <c r="M245" s="451"/>
      <c r="N245" s="3">
        <f t="shared" si="235"/>
        <v>0</v>
      </c>
      <c r="O245" s="371">
        <f t="shared" si="236"/>
        <v>0</v>
      </c>
      <c r="P245" s="3">
        <f t="shared" si="237"/>
        <v>0</v>
      </c>
      <c r="Q245" s="371"/>
      <c r="R245" s="27">
        <f t="shared" si="238"/>
        <v>0</v>
      </c>
      <c r="S245" s="371"/>
      <c r="T245" s="27">
        <f t="shared" si="238"/>
        <v>0</v>
      </c>
      <c r="U245" s="371"/>
      <c r="V245" s="27">
        <f t="shared" ref="V245:X245" si="272">ROUND(U245*$F245,0)</f>
        <v>0</v>
      </c>
      <c r="W245" s="371"/>
      <c r="X245" s="27">
        <f t="shared" si="272"/>
        <v>0</v>
      </c>
      <c r="Y245" s="371">
        <f t="shared" si="240"/>
        <v>0</v>
      </c>
      <c r="Z245" s="27">
        <f t="shared" si="241"/>
        <v>0</v>
      </c>
      <c r="AA245" s="371">
        <f t="shared" si="231"/>
        <v>0</v>
      </c>
      <c r="AB245" s="27">
        <f t="shared" si="232"/>
        <v>0</v>
      </c>
    </row>
    <row r="246" spans="2:28" x14ac:dyDescent="0.25">
      <c r="B246" s="30" t="s">
        <v>448</v>
      </c>
      <c r="C246" s="8" t="s">
        <v>449</v>
      </c>
      <c r="D246" s="9"/>
      <c r="E246" s="9"/>
      <c r="F246" s="9"/>
      <c r="G246" s="455">
        <f t="shared" si="233"/>
        <v>0</v>
      </c>
      <c r="H246" s="375"/>
      <c r="I246" s="9"/>
      <c r="J246" s="376">
        <f t="shared" si="269"/>
        <v>0</v>
      </c>
      <c r="K246" s="456"/>
      <c r="L246" s="9">
        <f t="shared" si="234"/>
        <v>0</v>
      </c>
      <c r="M246" s="456"/>
      <c r="N246" s="9">
        <f t="shared" si="235"/>
        <v>0</v>
      </c>
      <c r="O246" s="375">
        <f t="shared" si="236"/>
        <v>0</v>
      </c>
      <c r="P246" s="9">
        <f t="shared" si="237"/>
        <v>0</v>
      </c>
      <c r="Q246" s="375"/>
      <c r="R246" s="376">
        <f t="shared" si="238"/>
        <v>0</v>
      </c>
      <c r="S246" s="375"/>
      <c r="T246" s="376">
        <f t="shared" si="238"/>
        <v>0</v>
      </c>
      <c r="U246" s="375"/>
      <c r="V246" s="376">
        <f t="shared" ref="V246:X246" si="273">ROUND(U246*$F246,0)</f>
        <v>0</v>
      </c>
      <c r="W246" s="375"/>
      <c r="X246" s="376">
        <f t="shared" si="273"/>
        <v>0</v>
      </c>
      <c r="Y246" s="375">
        <f t="shared" si="240"/>
        <v>0</v>
      </c>
      <c r="Z246" s="376">
        <f t="shared" si="241"/>
        <v>0</v>
      </c>
      <c r="AA246" s="375">
        <f t="shared" si="231"/>
        <v>0</v>
      </c>
      <c r="AB246" s="376">
        <f t="shared" si="232"/>
        <v>0</v>
      </c>
    </row>
    <row r="247" spans="2:28" ht="26.4" x14ac:dyDescent="0.25">
      <c r="B247" s="28" t="s">
        <v>450</v>
      </c>
      <c r="C247" s="5" t="s">
        <v>451</v>
      </c>
      <c r="D247" s="4" t="s">
        <v>137</v>
      </c>
      <c r="E247" s="6">
        <v>0</v>
      </c>
      <c r="F247" s="374">
        <v>50793960</v>
      </c>
      <c r="G247" s="452">
        <f t="shared" si="233"/>
        <v>0</v>
      </c>
      <c r="H247" s="373"/>
      <c r="I247" s="374">
        <v>50793960</v>
      </c>
      <c r="J247" s="29">
        <f t="shared" si="269"/>
        <v>0</v>
      </c>
      <c r="K247" s="453"/>
      <c r="L247" s="7">
        <f t="shared" si="234"/>
        <v>0</v>
      </c>
      <c r="M247" s="453"/>
      <c r="N247" s="7">
        <f t="shared" si="235"/>
        <v>0</v>
      </c>
      <c r="O247" s="373">
        <f t="shared" si="236"/>
        <v>0</v>
      </c>
      <c r="P247" s="7">
        <f t="shared" si="237"/>
        <v>0</v>
      </c>
      <c r="Q247" s="373">
        <v>0</v>
      </c>
      <c r="R247" s="29">
        <f t="shared" si="238"/>
        <v>0</v>
      </c>
      <c r="S247" s="373"/>
      <c r="T247" s="29">
        <f t="shared" si="238"/>
        <v>0</v>
      </c>
      <c r="U247" s="373"/>
      <c r="V247" s="29">
        <f t="shared" ref="V247:X247" si="274">ROUND(U247*$F247,0)</f>
        <v>0</v>
      </c>
      <c r="W247" s="373"/>
      <c r="X247" s="29">
        <f t="shared" si="274"/>
        <v>0</v>
      </c>
      <c r="Y247" s="373">
        <f t="shared" si="240"/>
        <v>0</v>
      </c>
      <c r="Z247" s="29">
        <f t="shared" si="241"/>
        <v>0</v>
      </c>
      <c r="AA247" s="373">
        <f t="shared" si="231"/>
        <v>0</v>
      </c>
      <c r="AB247" s="29">
        <f t="shared" si="232"/>
        <v>0</v>
      </c>
    </row>
    <row r="248" spans="2:28" ht="66" x14ac:dyDescent="0.25">
      <c r="B248" s="28" t="s">
        <v>452</v>
      </c>
      <c r="C248" s="5" t="s">
        <v>453</v>
      </c>
      <c r="D248" s="4" t="s">
        <v>13</v>
      </c>
      <c r="E248" s="6">
        <v>0</v>
      </c>
      <c r="F248" s="374">
        <v>122214</v>
      </c>
      <c r="G248" s="452">
        <f t="shared" si="233"/>
        <v>0</v>
      </c>
      <c r="H248" s="373"/>
      <c r="I248" s="374">
        <v>122214</v>
      </c>
      <c r="J248" s="29">
        <f t="shared" si="269"/>
        <v>0</v>
      </c>
      <c r="K248" s="453"/>
      <c r="L248" s="7">
        <f t="shared" si="234"/>
        <v>0</v>
      </c>
      <c r="M248" s="453"/>
      <c r="N248" s="7">
        <f t="shared" si="235"/>
        <v>0</v>
      </c>
      <c r="O248" s="373">
        <f t="shared" si="236"/>
        <v>0</v>
      </c>
      <c r="P248" s="7">
        <f t="shared" si="237"/>
        <v>0</v>
      </c>
      <c r="Q248" s="373">
        <v>0</v>
      </c>
      <c r="R248" s="29">
        <f t="shared" si="238"/>
        <v>0</v>
      </c>
      <c r="S248" s="373"/>
      <c r="T248" s="29">
        <f t="shared" si="238"/>
        <v>0</v>
      </c>
      <c r="U248" s="373"/>
      <c r="V248" s="29">
        <f t="shared" ref="V248:X248" si="275">ROUND(U248*$F248,0)</f>
        <v>0</v>
      </c>
      <c r="W248" s="373"/>
      <c r="X248" s="29">
        <f t="shared" si="275"/>
        <v>0</v>
      </c>
      <c r="Y248" s="373">
        <f t="shared" si="240"/>
        <v>0</v>
      </c>
      <c r="Z248" s="29">
        <f t="shared" si="241"/>
        <v>0</v>
      </c>
      <c r="AA248" s="373">
        <f t="shared" si="231"/>
        <v>0</v>
      </c>
      <c r="AB248" s="29">
        <f t="shared" si="232"/>
        <v>0</v>
      </c>
    </row>
    <row r="249" spans="2:28" ht="21.6" customHeight="1" x14ac:dyDescent="0.25">
      <c r="B249" s="28" t="s">
        <v>454</v>
      </c>
      <c r="C249" s="5" t="s">
        <v>455</v>
      </c>
      <c r="D249" s="4" t="s">
        <v>137</v>
      </c>
      <c r="E249" s="6">
        <v>1</v>
      </c>
      <c r="F249" s="374">
        <v>1051471</v>
      </c>
      <c r="G249" s="452">
        <f t="shared" si="233"/>
        <v>1051471</v>
      </c>
      <c r="H249" s="373"/>
      <c r="I249" s="374">
        <v>1051471</v>
      </c>
      <c r="J249" s="29">
        <f t="shared" si="269"/>
        <v>0</v>
      </c>
      <c r="K249" s="453"/>
      <c r="L249" s="7">
        <f t="shared" si="234"/>
        <v>0</v>
      </c>
      <c r="M249" s="453"/>
      <c r="N249" s="7">
        <f t="shared" si="235"/>
        <v>0</v>
      </c>
      <c r="O249" s="373">
        <f t="shared" si="236"/>
        <v>1</v>
      </c>
      <c r="P249" s="7">
        <f t="shared" si="237"/>
        <v>1051471</v>
      </c>
      <c r="Q249" s="373">
        <v>0</v>
      </c>
      <c r="R249" s="29">
        <f t="shared" si="238"/>
        <v>0</v>
      </c>
      <c r="S249" s="373"/>
      <c r="T249" s="29">
        <f t="shared" si="238"/>
        <v>0</v>
      </c>
      <c r="U249" s="373"/>
      <c r="V249" s="29">
        <f t="shared" ref="V249:X249" si="276">ROUND(U249*$F249,0)</f>
        <v>0</v>
      </c>
      <c r="W249" s="373"/>
      <c r="X249" s="29">
        <f t="shared" si="276"/>
        <v>0</v>
      </c>
      <c r="Y249" s="373">
        <f t="shared" si="240"/>
        <v>0</v>
      </c>
      <c r="Z249" s="29">
        <f t="shared" si="241"/>
        <v>0</v>
      </c>
      <c r="AA249" s="373">
        <f t="shared" si="231"/>
        <v>1</v>
      </c>
      <c r="AB249" s="29">
        <f t="shared" si="232"/>
        <v>1051471</v>
      </c>
    </row>
    <row r="250" spans="2:28" ht="39.6" x14ac:dyDescent="0.25">
      <c r="B250" s="28" t="s">
        <v>456</v>
      </c>
      <c r="C250" s="5" t="s">
        <v>457</v>
      </c>
      <c r="D250" s="4" t="s">
        <v>13</v>
      </c>
      <c r="E250" s="6">
        <v>56</v>
      </c>
      <c r="F250" s="374">
        <v>69230</v>
      </c>
      <c r="G250" s="452">
        <f t="shared" si="233"/>
        <v>3876880</v>
      </c>
      <c r="H250" s="373"/>
      <c r="I250" s="374">
        <v>69230</v>
      </c>
      <c r="J250" s="29">
        <f t="shared" si="269"/>
        <v>0</v>
      </c>
      <c r="K250" s="453"/>
      <c r="L250" s="7">
        <f t="shared" si="234"/>
        <v>0</v>
      </c>
      <c r="M250" s="453"/>
      <c r="N250" s="7">
        <f t="shared" si="235"/>
        <v>0</v>
      </c>
      <c r="O250" s="373">
        <f t="shared" si="236"/>
        <v>56</v>
      </c>
      <c r="P250" s="7">
        <f t="shared" si="237"/>
        <v>3876880</v>
      </c>
      <c r="Q250" s="373">
        <v>0</v>
      </c>
      <c r="R250" s="29">
        <f t="shared" si="238"/>
        <v>0</v>
      </c>
      <c r="S250" s="373"/>
      <c r="T250" s="29">
        <f t="shared" si="238"/>
        <v>0</v>
      </c>
      <c r="U250" s="373"/>
      <c r="V250" s="29">
        <f t="shared" ref="V250:X250" si="277">ROUND(U250*$F250,0)</f>
        <v>0</v>
      </c>
      <c r="W250" s="373"/>
      <c r="X250" s="29">
        <f t="shared" si="277"/>
        <v>0</v>
      </c>
      <c r="Y250" s="373">
        <f t="shared" si="240"/>
        <v>0</v>
      </c>
      <c r="Z250" s="29">
        <f t="shared" si="241"/>
        <v>0</v>
      </c>
      <c r="AA250" s="373">
        <f t="shared" si="231"/>
        <v>56</v>
      </c>
      <c r="AB250" s="29">
        <f t="shared" si="232"/>
        <v>3876880</v>
      </c>
    </row>
    <row r="251" spans="2:28" ht="26.4" x14ac:dyDescent="0.25">
      <c r="B251" s="28" t="s">
        <v>458</v>
      </c>
      <c r="C251" s="5" t="s">
        <v>459</v>
      </c>
      <c r="D251" s="4" t="s">
        <v>137</v>
      </c>
      <c r="E251" s="6">
        <v>0</v>
      </c>
      <c r="F251" s="374">
        <v>832725</v>
      </c>
      <c r="G251" s="452">
        <f t="shared" si="233"/>
        <v>0</v>
      </c>
      <c r="H251" s="373"/>
      <c r="I251" s="374">
        <v>832725</v>
      </c>
      <c r="J251" s="29">
        <f t="shared" si="269"/>
        <v>0</v>
      </c>
      <c r="K251" s="453"/>
      <c r="L251" s="7">
        <f t="shared" si="234"/>
        <v>0</v>
      </c>
      <c r="M251" s="453"/>
      <c r="N251" s="7">
        <f t="shared" si="235"/>
        <v>0</v>
      </c>
      <c r="O251" s="373">
        <f t="shared" si="236"/>
        <v>0</v>
      </c>
      <c r="P251" s="7">
        <f t="shared" si="237"/>
        <v>0</v>
      </c>
      <c r="Q251" s="373">
        <v>0</v>
      </c>
      <c r="R251" s="29">
        <f t="shared" si="238"/>
        <v>0</v>
      </c>
      <c r="S251" s="373"/>
      <c r="T251" s="29">
        <f t="shared" si="238"/>
        <v>0</v>
      </c>
      <c r="U251" s="373"/>
      <c r="V251" s="29">
        <f t="shared" ref="V251:X251" si="278">ROUND(U251*$F251,0)</f>
        <v>0</v>
      </c>
      <c r="W251" s="373"/>
      <c r="X251" s="29">
        <f t="shared" si="278"/>
        <v>0</v>
      </c>
      <c r="Y251" s="373">
        <f t="shared" si="240"/>
        <v>0</v>
      </c>
      <c r="Z251" s="29">
        <f t="shared" si="241"/>
        <v>0</v>
      </c>
      <c r="AA251" s="373">
        <f t="shared" si="231"/>
        <v>0</v>
      </c>
      <c r="AB251" s="29">
        <f t="shared" si="232"/>
        <v>0</v>
      </c>
    </row>
    <row r="252" spans="2:28" ht="52.8" x14ac:dyDescent="0.25">
      <c r="B252" s="28" t="s">
        <v>460</v>
      </c>
      <c r="C252" s="5" t="s">
        <v>461</v>
      </c>
      <c r="D252" s="4" t="s">
        <v>137</v>
      </c>
      <c r="E252" s="6">
        <v>0</v>
      </c>
      <c r="F252" s="374">
        <v>20340817</v>
      </c>
      <c r="G252" s="452">
        <f t="shared" si="233"/>
        <v>0</v>
      </c>
      <c r="H252" s="373"/>
      <c r="I252" s="374">
        <v>20340817</v>
      </c>
      <c r="J252" s="29">
        <f t="shared" si="269"/>
        <v>0</v>
      </c>
      <c r="K252" s="453"/>
      <c r="L252" s="7">
        <f t="shared" si="234"/>
        <v>0</v>
      </c>
      <c r="M252" s="453"/>
      <c r="N252" s="7">
        <f t="shared" si="235"/>
        <v>0</v>
      </c>
      <c r="O252" s="373">
        <f t="shared" si="236"/>
        <v>0</v>
      </c>
      <c r="P252" s="7">
        <f t="shared" si="237"/>
        <v>0</v>
      </c>
      <c r="Q252" s="373">
        <v>0</v>
      </c>
      <c r="R252" s="29">
        <f t="shared" si="238"/>
        <v>0</v>
      </c>
      <c r="S252" s="373"/>
      <c r="T252" s="29">
        <f t="shared" si="238"/>
        <v>0</v>
      </c>
      <c r="U252" s="373"/>
      <c r="V252" s="29">
        <f t="shared" ref="V252:X252" si="279">ROUND(U252*$F252,0)</f>
        <v>0</v>
      </c>
      <c r="W252" s="373"/>
      <c r="X252" s="29">
        <f t="shared" si="279"/>
        <v>0</v>
      </c>
      <c r="Y252" s="373">
        <f t="shared" si="240"/>
        <v>0</v>
      </c>
      <c r="Z252" s="29">
        <f t="shared" si="241"/>
        <v>0</v>
      </c>
      <c r="AA252" s="373">
        <f t="shared" si="231"/>
        <v>0</v>
      </c>
      <c r="AB252" s="29">
        <f t="shared" si="232"/>
        <v>0</v>
      </c>
    </row>
    <row r="253" spans="2:28" ht="33.6" customHeight="1" x14ac:dyDescent="0.25">
      <c r="B253" s="28" t="s">
        <v>462</v>
      </c>
      <c r="C253" s="5" t="s">
        <v>463</v>
      </c>
      <c r="D253" s="4" t="s">
        <v>464</v>
      </c>
      <c r="E253" s="6">
        <v>4</v>
      </c>
      <c r="F253" s="374">
        <v>116735</v>
      </c>
      <c r="G253" s="452">
        <f t="shared" si="233"/>
        <v>466940</v>
      </c>
      <c r="H253" s="373"/>
      <c r="I253" s="374">
        <v>116735</v>
      </c>
      <c r="J253" s="29">
        <f t="shared" si="269"/>
        <v>0</v>
      </c>
      <c r="K253" s="453">
        <v>2</v>
      </c>
      <c r="L253" s="7">
        <f t="shared" si="234"/>
        <v>233470</v>
      </c>
      <c r="M253" s="453"/>
      <c r="N253" s="7">
        <f t="shared" si="235"/>
        <v>0</v>
      </c>
      <c r="O253" s="373">
        <f t="shared" si="236"/>
        <v>6</v>
      </c>
      <c r="P253" s="7">
        <f t="shared" si="237"/>
        <v>700410</v>
      </c>
      <c r="Q253" s="373">
        <v>0</v>
      </c>
      <c r="R253" s="29">
        <f t="shared" si="238"/>
        <v>0</v>
      </c>
      <c r="S253" s="373"/>
      <c r="T253" s="29">
        <f t="shared" si="238"/>
        <v>0</v>
      </c>
      <c r="U253" s="373"/>
      <c r="V253" s="29">
        <f t="shared" ref="V253:X253" si="280">ROUND(U253*$F253,0)</f>
        <v>0</v>
      </c>
      <c r="W253" s="373"/>
      <c r="X253" s="29">
        <f t="shared" si="280"/>
        <v>0</v>
      </c>
      <c r="Y253" s="373">
        <f t="shared" si="240"/>
        <v>0</v>
      </c>
      <c r="Z253" s="29">
        <f t="shared" si="241"/>
        <v>0</v>
      </c>
      <c r="AA253" s="373">
        <f t="shared" si="231"/>
        <v>6</v>
      </c>
      <c r="AB253" s="29">
        <f t="shared" si="232"/>
        <v>700410</v>
      </c>
    </row>
    <row r="254" spans="2:28" x14ac:dyDescent="0.25">
      <c r="B254" s="28" t="s">
        <v>465</v>
      </c>
      <c r="C254" s="5" t="s">
        <v>466</v>
      </c>
      <c r="D254" s="4" t="s">
        <v>35</v>
      </c>
      <c r="E254" s="6">
        <v>0</v>
      </c>
      <c r="F254" s="374">
        <v>1366407</v>
      </c>
      <c r="G254" s="452">
        <f t="shared" si="233"/>
        <v>0</v>
      </c>
      <c r="H254" s="373"/>
      <c r="I254" s="374">
        <v>1366407</v>
      </c>
      <c r="J254" s="29">
        <f t="shared" si="269"/>
        <v>0</v>
      </c>
      <c r="K254" s="453"/>
      <c r="L254" s="7">
        <f t="shared" si="234"/>
        <v>0</v>
      </c>
      <c r="M254" s="453"/>
      <c r="N254" s="7">
        <f t="shared" si="235"/>
        <v>0</v>
      </c>
      <c r="O254" s="373">
        <f t="shared" si="236"/>
        <v>0</v>
      </c>
      <c r="P254" s="7">
        <f t="shared" si="237"/>
        <v>0</v>
      </c>
      <c r="Q254" s="373">
        <v>0</v>
      </c>
      <c r="R254" s="29">
        <f t="shared" si="238"/>
        <v>0</v>
      </c>
      <c r="S254" s="373"/>
      <c r="T254" s="29">
        <f t="shared" si="238"/>
        <v>0</v>
      </c>
      <c r="U254" s="373"/>
      <c r="V254" s="29">
        <f t="shared" ref="V254:X254" si="281">ROUND(U254*$F254,0)</f>
        <v>0</v>
      </c>
      <c r="W254" s="373"/>
      <c r="X254" s="29">
        <f t="shared" si="281"/>
        <v>0</v>
      </c>
      <c r="Y254" s="373">
        <f t="shared" si="240"/>
        <v>0</v>
      </c>
      <c r="Z254" s="29">
        <f t="shared" si="241"/>
        <v>0</v>
      </c>
      <c r="AA254" s="373">
        <f t="shared" si="231"/>
        <v>0</v>
      </c>
      <c r="AB254" s="29">
        <f t="shared" si="232"/>
        <v>0</v>
      </c>
    </row>
    <row r="255" spans="2:28" ht="39.6" x14ac:dyDescent="0.25">
      <c r="B255" s="28" t="s">
        <v>467</v>
      </c>
      <c r="C255" s="5" t="s">
        <v>468</v>
      </c>
      <c r="D255" s="4" t="s">
        <v>58</v>
      </c>
      <c r="E255" s="6">
        <v>0</v>
      </c>
      <c r="F255" s="374">
        <v>115751</v>
      </c>
      <c r="G255" s="452">
        <f t="shared" si="233"/>
        <v>0</v>
      </c>
      <c r="H255" s="373"/>
      <c r="I255" s="374">
        <v>115751</v>
      </c>
      <c r="J255" s="29">
        <f t="shared" si="269"/>
        <v>0</v>
      </c>
      <c r="K255" s="453"/>
      <c r="L255" s="7">
        <f t="shared" si="234"/>
        <v>0</v>
      </c>
      <c r="M255" s="453"/>
      <c r="N255" s="7">
        <f t="shared" si="235"/>
        <v>0</v>
      </c>
      <c r="O255" s="373">
        <f t="shared" si="236"/>
        <v>0</v>
      </c>
      <c r="P255" s="7">
        <f t="shared" si="237"/>
        <v>0</v>
      </c>
      <c r="Q255" s="373">
        <v>0</v>
      </c>
      <c r="R255" s="29">
        <f t="shared" si="238"/>
        <v>0</v>
      </c>
      <c r="S255" s="373"/>
      <c r="T255" s="29">
        <f t="shared" si="238"/>
        <v>0</v>
      </c>
      <c r="U255" s="373"/>
      <c r="V255" s="29">
        <f t="shared" ref="V255:X255" si="282">ROUND(U255*$F255,0)</f>
        <v>0</v>
      </c>
      <c r="W255" s="373"/>
      <c r="X255" s="29">
        <f t="shared" si="282"/>
        <v>0</v>
      </c>
      <c r="Y255" s="373">
        <f t="shared" si="240"/>
        <v>0</v>
      </c>
      <c r="Z255" s="29">
        <f t="shared" si="241"/>
        <v>0</v>
      </c>
      <c r="AA255" s="373">
        <f t="shared" si="231"/>
        <v>0</v>
      </c>
      <c r="AB255" s="29">
        <f t="shared" si="232"/>
        <v>0</v>
      </c>
    </row>
    <row r="256" spans="2:28" x14ac:dyDescent="0.25">
      <c r="B256" s="28" t="s">
        <v>469</v>
      </c>
      <c r="C256" s="5" t="s">
        <v>470</v>
      </c>
      <c r="D256" s="4" t="s">
        <v>137</v>
      </c>
      <c r="E256" s="6">
        <v>6</v>
      </c>
      <c r="F256" s="374">
        <v>384790</v>
      </c>
      <c r="G256" s="452">
        <f t="shared" si="233"/>
        <v>2308740</v>
      </c>
      <c r="H256" s="373"/>
      <c r="I256" s="374">
        <v>384790</v>
      </c>
      <c r="J256" s="29">
        <f t="shared" si="269"/>
        <v>0</v>
      </c>
      <c r="K256" s="453"/>
      <c r="L256" s="7">
        <f t="shared" si="234"/>
        <v>0</v>
      </c>
      <c r="M256" s="453"/>
      <c r="N256" s="7">
        <f t="shared" si="235"/>
        <v>0</v>
      </c>
      <c r="O256" s="373">
        <f t="shared" si="236"/>
        <v>6</v>
      </c>
      <c r="P256" s="7">
        <f t="shared" si="237"/>
        <v>2308740</v>
      </c>
      <c r="Q256" s="373">
        <v>0</v>
      </c>
      <c r="R256" s="29">
        <f t="shared" si="238"/>
        <v>0</v>
      </c>
      <c r="S256" s="373"/>
      <c r="T256" s="29">
        <f t="shared" si="238"/>
        <v>0</v>
      </c>
      <c r="U256" s="373"/>
      <c r="V256" s="29">
        <f t="shared" ref="V256:X256" si="283">ROUND(U256*$F256,0)</f>
        <v>0</v>
      </c>
      <c r="W256" s="373"/>
      <c r="X256" s="29">
        <f t="shared" si="283"/>
        <v>0</v>
      </c>
      <c r="Y256" s="373">
        <f t="shared" si="240"/>
        <v>0</v>
      </c>
      <c r="Z256" s="29">
        <f t="shared" si="241"/>
        <v>0</v>
      </c>
      <c r="AA256" s="373">
        <f t="shared" si="231"/>
        <v>6</v>
      </c>
      <c r="AB256" s="29">
        <f t="shared" si="232"/>
        <v>2308740</v>
      </c>
    </row>
    <row r="257" spans="2:28" ht="92.4" x14ac:dyDescent="0.25">
      <c r="B257" s="28" t="s">
        <v>471</v>
      </c>
      <c r="C257" s="5" t="s">
        <v>472</v>
      </c>
      <c r="D257" s="4" t="s">
        <v>35</v>
      </c>
      <c r="E257" s="6">
        <v>0</v>
      </c>
      <c r="F257" s="374">
        <v>25974331</v>
      </c>
      <c r="G257" s="452">
        <f t="shared" si="233"/>
        <v>0</v>
      </c>
      <c r="H257" s="373"/>
      <c r="I257" s="374">
        <v>25974331</v>
      </c>
      <c r="J257" s="29">
        <f t="shared" si="269"/>
        <v>0</v>
      </c>
      <c r="K257" s="453"/>
      <c r="L257" s="7">
        <f t="shared" si="234"/>
        <v>0</v>
      </c>
      <c r="M257" s="453"/>
      <c r="N257" s="7">
        <f t="shared" si="235"/>
        <v>0</v>
      </c>
      <c r="O257" s="373">
        <f t="shared" si="236"/>
        <v>0</v>
      </c>
      <c r="P257" s="7">
        <f t="shared" si="237"/>
        <v>0</v>
      </c>
      <c r="Q257" s="373">
        <v>0</v>
      </c>
      <c r="R257" s="29">
        <f t="shared" si="238"/>
        <v>0</v>
      </c>
      <c r="S257" s="373"/>
      <c r="T257" s="29">
        <f t="shared" si="238"/>
        <v>0</v>
      </c>
      <c r="U257" s="373"/>
      <c r="V257" s="29">
        <f t="shared" ref="V257:X257" si="284">ROUND(U257*$F257,0)</f>
        <v>0</v>
      </c>
      <c r="W257" s="373"/>
      <c r="X257" s="29">
        <f t="shared" si="284"/>
        <v>0</v>
      </c>
      <c r="Y257" s="373">
        <f t="shared" si="240"/>
        <v>0</v>
      </c>
      <c r="Z257" s="29">
        <f t="shared" si="241"/>
        <v>0</v>
      </c>
      <c r="AA257" s="373">
        <f t="shared" si="231"/>
        <v>0</v>
      </c>
      <c r="AB257" s="29">
        <f t="shared" si="232"/>
        <v>0</v>
      </c>
    </row>
    <row r="258" spans="2:28" ht="52.8" x14ac:dyDescent="0.25">
      <c r="B258" s="28" t="s">
        <v>473</v>
      </c>
      <c r="C258" s="5" t="s">
        <v>474</v>
      </c>
      <c r="D258" s="4" t="s">
        <v>35</v>
      </c>
      <c r="E258" s="6">
        <v>0</v>
      </c>
      <c r="F258" s="374">
        <v>25575951</v>
      </c>
      <c r="G258" s="452">
        <f t="shared" si="233"/>
        <v>0</v>
      </c>
      <c r="H258" s="373"/>
      <c r="I258" s="374">
        <v>25575951</v>
      </c>
      <c r="J258" s="29">
        <f t="shared" si="269"/>
        <v>0</v>
      </c>
      <c r="K258" s="453"/>
      <c r="L258" s="7">
        <f t="shared" si="234"/>
        <v>0</v>
      </c>
      <c r="M258" s="453"/>
      <c r="N258" s="7">
        <f t="shared" si="235"/>
        <v>0</v>
      </c>
      <c r="O258" s="373">
        <f t="shared" si="236"/>
        <v>0</v>
      </c>
      <c r="P258" s="7">
        <f t="shared" si="237"/>
        <v>0</v>
      </c>
      <c r="Q258" s="373">
        <v>0</v>
      </c>
      <c r="R258" s="29">
        <f t="shared" si="238"/>
        <v>0</v>
      </c>
      <c r="S258" s="373"/>
      <c r="T258" s="29">
        <f t="shared" si="238"/>
        <v>0</v>
      </c>
      <c r="U258" s="373"/>
      <c r="V258" s="29">
        <f t="shared" ref="V258:X258" si="285">ROUND(U258*$F258,0)</f>
        <v>0</v>
      </c>
      <c r="W258" s="373"/>
      <c r="X258" s="29">
        <f t="shared" si="285"/>
        <v>0</v>
      </c>
      <c r="Y258" s="373">
        <f t="shared" si="240"/>
        <v>0</v>
      </c>
      <c r="Z258" s="29">
        <f t="shared" si="241"/>
        <v>0</v>
      </c>
      <c r="AA258" s="373">
        <f t="shared" si="231"/>
        <v>0</v>
      </c>
      <c r="AB258" s="29">
        <f t="shared" si="232"/>
        <v>0</v>
      </c>
    </row>
    <row r="259" spans="2:28" ht="52.8" x14ac:dyDescent="0.25">
      <c r="B259" s="28" t="s">
        <v>475</v>
      </c>
      <c r="C259" s="5" t="s">
        <v>476</v>
      </c>
      <c r="D259" s="4" t="s">
        <v>58</v>
      </c>
      <c r="E259" s="6">
        <v>0</v>
      </c>
      <c r="F259" s="374">
        <v>50553</v>
      </c>
      <c r="G259" s="452">
        <f t="shared" si="233"/>
        <v>0</v>
      </c>
      <c r="H259" s="373"/>
      <c r="I259" s="374">
        <v>50553</v>
      </c>
      <c r="J259" s="29">
        <f t="shared" si="269"/>
        <v>0</v>
      </c>
      <c r="K259" s="453"/>
      <c r="L259" s="7">
        <f t="shared" si="234"/>
        <v>0</v>
      </c>
      <c r="M259" s="453"/>
      <c r="N259" s="7">
        <f t="shared" si="235"/>
        <v>0</v>
      </c>
      <c r="O259" s="373">
        <f t="shared" si="236"/>
        <v>0</v>
      </c>
      <c r="P259" s="7">
        <f t="shared" si="237"/>
        <v>0</v>
      </c>
      <c r="Q259" s="373">
        <v>0</v>
      </c>
      <c r="R259" s="29">
        <f t="shared" si="238"/>
        <v>0</v>
      </c>
      <c r="S259" s="373"/>
      <c r="T259" s="29">
        <f t="shared" si="238"/>
        <v>0</v>
      </c>
      <c r="U259" s="373"/>
      <c r="V259" s="29">
        <f t="shared" ref="V259:X259" si="286">ROUND(U259*$F259,0)</f>
        <v>0</v>
      </c>
      <c r="W259" s="373"/>
      <c r="X259" s="29">
        <f t="shared" si="286"/>
        <v>0</v>
      </c>
      <c r="Y259" s="373">
        <f t="shared" si="240"/>
        <v>0</v>
      </c>
      <c r="Z259" s="29">
        <f t="shared" si="241"/>
        <v>0</v>
      </c>
      <c r="AA259" s="373">
        <f t="shared" si="231"/>
        <v>0</v>
      </c>
      <c r="AB259" s="29">
        <f t="shared" si="232"/>
        <v>0</v>
      </c>
    </row>
    <row r="260" spans="2:28" ht="26.4" x14ac:dyDescent="0.25">
      <c r="B260" s="28" t="s">
        <v>477</v>
      </c>
      <c r="C260" s="5" t="s">
        <v>478</v>
      </c>
      <c r="D260" s="4" t="s">
        <v>35</v>
      </c>
      <c r="E260" s="6">
        <v>1</v>
      </c>
      <c r="F260" s="374">
        <v>8480272</v>
      </c>
      <c r="G260" s="452">
        <f t="shared" si="233"/>
        <v>8480272</v>
      </c>
      <c r="H260" s="373"/>
      <c r="I260" s="374">
        <v>8480272</v>
      </c>
      <c r="J260" s="29">
        <f t="shared" si="269"/>
        <v>0</v>
      </c>
      <c r="K260" s="453"/>
      <c r="L260" s="7">
        <f t="shared" si="234"/>
        <v>0</v>
      </c>
      <c r="M260" s="453"/>
      <c r="N260" s="7">
        <f t="shared" si="235"/>
        <v>0</v>
      </c>
      <c r="O260" s="373">
        <f t="shared" si="236"/>
        <v>1</v>
      </c>
      <c r="P260" s="7">
        <f t="shared" si="237"/>
        <v>8480272</v>
      </c>
      <c r="Q260" s="373">
        <v>0</v>
      </c>
      <c r="R260" s="29">
        <f t="shared" si="238"/>
        <v>0</v>
      </c>
      <c r="S260" s="373"/>
      <c r="T260" s="29">
        <f t="shared" si="238"/>
        <v>0</v>
      </c>
      <c r="U260" s="373"/>
      <c r="V260" s="29">
        <f t="shared" ref="V260:X260" si="287">ROUND(U260*$F260,0)</f>
        <v>0</v>
      </c>
      <c r="W260" s="373"/>
      <c r="X260" s="29">
        <f t="shared" si="287"/>
        <v>0</v>
      </c>
      <c r="Y260" s="373">
        <f t="shared" si="240"/>
        <v>0</v>
      </c>
      <c r="Z260" s="29">
        <f t="shared" si="241"/>
        <v>0</v>
      </c>
      <c r="AA260" s="373">
        <f t="shared" si="231"/>
        <v>1</v>
      </c>
      <c r="AB260" s="29">
        <f t="shared" si="232"/>
        <v>8480272</v>
      </c>
    </row>
    <row r="261" spans="2:28" ht="26.4" x14ac:dyDescent="0.25">
      <c r="B261" s="28" t="s">
        <v>479</v>
      </c>
      <c r="C261" s="5" t="s">
        <v>480</v>
      </c>
      <c r="D261" s="4" t="s">
        <v>35</v>
      </c>
      <c r="E261" s="6">
        <v>2</v>
      </c>
      <c r="F261" s="374">
        <v>6292245</v>
      </c>
      <c r="G261" s="452">
        <f t="shared" si="233"/>
        <v>12584490</v>
      </c>
      <c r="H261" s="373"/>
      <c r="I261" s="374">
        <v>6292245</v>
      </c>
      <c r="J261" s="29">
        <f t="shared" si="269"/>
        <v>0</v>
      </c>
      <c r="K261" s="453"/>
      <c r="L261" s="7">
        <f t="shared" si="234"/>
        <v>0</v>
      </c>
      <c r="M261" s="453"/>
      <c r="N261" s="7">
        <f t="shared" si="235"/>
        <v>0</v>
      </c>
      <c r="O261" s="373">
        <f t="shared" si="236"/>
        <v>2</v>
      </c>
      <c r="P261" s="7">
        <f t="shared" si="237"/>
        <v>12584490</v>
      </c>
      <c r="Q261" s="373">
        <v>0</v>
      </c>
      <c r="R261" s="29">
        <f t="shared" si="238"/>
        <v>0</v>
      </c>
      <c r="S261" s="373"/>
      <c r="T261" s="29">
        <f t="shared" si="238"/>
        <v>0</v>
      </c>
      <c r="U261" s="373"/>
      <c r="V261" s="29">
        <f t="shared" ref="V261:X261" si="288">ROUND(U261*$F261,0)</f>
        <v>0</v>
      </c>
      <c r="W261" s="373"/>
      <c r="X261" s="29">
        <f t="shared" si="288"/>
        <v>0</v>
      </c>
      <c r="Y261" s="373">
        <f t="shared" si="240"/>
        <v>0</v>
      </c>
      <c r="Z261" s="29">
        <f t="shared" si="241"/>
        <v>0</v>
      </c>
      <c r="AA261" s="373">
        <f t="shared" si="231"/>
        <v>2</v>
      </c>
      <c r="AB261" s="29">
        <f t="shared" si="232"/>
        <v>12584490</v>
      </c>
    </row>
    <row r="262" spans="2:28" ht="26.4" x14ac:dyDescent="0.25">
      <c r="B262" s="28" t="s">
        <v>481</v>
      </c>
      <c r="C262" s="5" t="s">
        <v>482</v>
      </c>
      <c r="D262" s="4" t="s">
        <v>35</v>
      </c>
      <c r="E262" s="6">
        <v>1</v>
      </c>
      <c r="F262" s="374">
        <v>2292245</v>
      </c>
      <c r="G262" s="452">
        <f t="shared" si="233"/>
        <v>2292245</v>
      </c>
      <c r="H262" s="373"/>
      <c r="I262" s="374">
        <v>2292245</v>
      </c>
      <c r="J262" s="29">
        <f t="shared" si="269"/>
        <v>0</v>
      </c>
      <c r="K262" s="453"/>
      <c r="L262" s="7">
        <f t="shared" si="234"/>
        <v>0</v>
      </c>
      <c r="M262" s="453"/>
      <c r="N262" s="7">
        <f t="shared" si="235"/>
        <v>0</v>
      </c>
      <c r="O262" s="373">
        <f t="shared" si="236"/>
        <v>1</v>
      </c>
      <c r="P262" s="7">
        <f t="shared" si="237"/>
        <v>2292245</v>
      </c>
      <c r="Q262" s="373">
        <v>0</v>
      </c>
      <c r="R262" s="29">
        <f t="shared" si="238"/>
        <v>0</v>
      </c>
      <c r="S262" s="373"/>
      <c r="T262" s="29">
        <f t="shared" si="238"/>
        <v>0</v>
      </c>
      <c r="U262" s="373"/>
      <c r="V262" s="29">
        <f t="shared" ref="V262:X262" si="289">ROUND(U262*$F262,0)</f>
        <v>0</v>
      </c>
      <c r="W262" s="373"/>
      <c r="X262" s="29">
        <f t="shared" si="289"/>
        <v>0</v>
      </c>
      <c r="Y262" s="373">
        <f t="shared" si="240"/>
        <v>0</v>
      </c>
      <c r="Z262" s="29">
        <f t="shared" si="241"/>
        <v>0</v>
      </c>
      <c r="AA262" s="373">
        <f t="shared" si="231"/>
        <v>1</v>
      </c>
      <c r="AB262" s="29">
        <f t="shared" si="232"/>
        <v>2292245</v>
      </c>
    </row>
    <row r="263" spans="2:28" x14ac:dyDescent="0.25">
      <c r="B263" s="30" t="s">
        <v>483</v>
      </c>
      <c r="C263" s="8" t="s">
        <v>484</v>
      </c>
      <c r="D263" s="9"/>
      <c r="E263" s="9"/>
      <c r="F263" s="9"/>
      <c r="G263" s="455">
        <f t="shared" si="233"/>
        <v>0</v>
      </c>
      <c r="H263" s="375"/>
      <c r="I263" s="9"/>
      <c r="J263" s="376">
        <f t="shared" si="269"/>
        <v>0</v>
      </c>
      <c r="K263" s="456"/>
      <c r="L263" s="9">
        <f t="shared" si="234"/>
        <v>0</v>
      </c>
      <c r="M263" s="456"/>
      <c r="N263" s="9">
        <f t="shared" si="235"/>
        <v>0</v>
      </c>
      <c r="O263" s="375">
        <f t="shared" si="236"/>
        <v>0</v>
      </c>
      <c r="P263" s="9">
        <f t="shared" si="237"/>
        <v>0</v>
      </c>
      <c r="Q263" s="375"/>
      <c r="R263" s="376">
        <f t="shared" si="238"/>
        <v>0</v>
      </c>
      <c r="S263" s="375"/>
      <c r="T263" s="376">
        <f t="shared" si="238"/>
        <v>0</v>
      </c>
      <c r="U263" s="375"/>
      <c r="V263" s="376">
        <f t="shared" ref="V263:X263" si="290">ROUND(U263*$F263,0)</f>
        <v>0</v>
      </c>
      <c r="W263" s="375"/>
      <c r="X263" s="376">
        <f t="shared" si="290"/>
        <v>0</v>
      </c>
      <c r="Y263" s="375">
        <f t="shared" si="240"/>
        <v>0</v>
      </c>
      <c r="Z263" s="376">
        <f t="shared" si="241"/>
        <v>0</v>
      </c>
      <c r="AA263" s="375">
        <f t="shared" si="231"/>
        <v>0</v>
      </c>
      <c r="AB263" s="376">
        <f t="shared" si="232"/>
        <v>0</v>
      </c>
    </row>
    <row r="264" spans="2:28" ht="55.2" customHeight="1" x14ac:dyDescent="0.25">
      <c r="B264" s="28" t="s">
        <v>485</v>
      </c>
      <c r="C264" s="5" t="s">
        <v>486</v>
      </c>
      <c r="D264" s="4" t="s">
        <v>137</v>
      </c>
      <c r="E264" s="6">
        <v>1</v>
      </c>
      <c r="F264" s="374">
        <v>439773</v>
      </c>
      <c r="G264" s="452">
        <f t="shared" si="233"/>
        <v>439773</v>
      </c>
      <c r="H264" s="373"/>
      <c r="I264" s="374">
        <v>439773</v>
      </c>
      <c r="J264" s="29">
        <f t="shared" si="269"/>
        <v>0</v>
      </c>
      <c r="K264" s="453"/>
      <c r="L264" s="7">
        <f t="shared" si="234"/>
        <v>0</v>
      </c>
      <c r="M264" s="453"/>
      <c r="N264" s="7">
        <f t="shared" si="235"/>
        <v>0</v>
      </c>
      <c r="O264" s="373">
        <f t="shared" si="236"/>
        <v>1</v>
      </c>
      <c r="P264" s="7">
        <f t="shared" si="237"/>
        <v>439773</v>
      </c>
      <c r="Q264" s="373">
        <v>0</v>
      </c>
      <c r="R264" s="29">
        <f t="shared" si="238"/>
        <v>0</v>
      </c>
      <c r="S264" s="373"/>
      <c r="T264" s="29">
        <f t="shared" si="238"/>
        <v>0</v>
      </c>
      <c r="U264" s="373"/>
      <c r="V264" s="29">
        <f t="shared" ref="V264:X264" si="291">ROUND(U264*$F264,0)</f>
        <v>0</v>
      </c>
      <c r="W264" s="373"/>
      <c r="X264" s="29">
        <f t="shared" si="291"/>
        <v>0</v>
      </c>
      <c r="Y264" s="373">
        <f t="shared" si="240"/>
        <v>0</v>
      </c>
      <c r="Z264" s="29">
        <f t="shared" si="241"/>
        <v>0</v>
      </c>
      <c r="AA264" s="373">
        <f t="shared" si="231"/>
        <v>1</v>
      </c>
      <c r="AB264" s="29">
        <f t="shared" si="232"/>
        <v>439773</v>
      </c>
    </row>
    <row r="265" spans="2:28" ht="26.4" x14ac:dyDescent="0.25">
      <c r="B265" s="28" t="s">
        <v>487</v>
      </c>
      <c r="C265" s="5" t="s">
        <v>488</v>
      </c>
      <c r="D265" s="4" t="s">
        <v>137</v>
      </c>
      <c r="E265" s="6">
        <v>3</v>
      </c>
      <c r="F265" s="374">
        <v>778745</v>
      </c>
      <c r="G265" s="452">
        <f t="shared" si="233"/>
        <v>2336235</v>
      </c>
      <c r="H265" s="373"/>
      <c r="I265" s="374">
        <v>778745</v>
      </c>
      <c r="J265" s="29">
        <f t="shared" si="269"/>
        <v>0</v>
      </c>
      <c r="K265" s="453"/>
      <c r="L265" s="7">
        <f t="shared" si="234"/>
        <v>0</v>
      </c>
      <c r="M265" s="453">
        <v>3</v>
      </c>
      <c r="N265" s="7">
        <f t="shared" si="235"/>
        <v>2336235</v>
      </c>
      <c r="O265" s="373">
        <f t="shared" si="236"/>
        <v>0</v>
      </c>
      <c r="P265" s="7">
        <f t="shared" si="237"/>
        <v>0</v>
      </c>
      <c r="Q265" s="373">
        <v>0</v>
      </c>
      <c r="R265" s="29">
        <f t="shared" si="238"/>
        <v>0</v>
      </c>
      <c r="S265" s="373"/>
      <c r="T265" s="29">
        <f t="shared" si="238"/>
        <v>0</v>
      </c>
      <c r="U265" s="373"/>
      <c r="V265" s="29">
        <f t="shared" ref="V265:X265" si="292">ROUND(U265*$F265,0)</f>
        <v>0</v>
      </c>
      <c r="W265" s="373"/>
      <c r="X265" s="29">
        <f t="shared" si="292"/>
        <v>0</v>
      </c>
      <c r="Y265" s="373">
        <f t="shared" si="240"/>
        <v>0</v>
      </c>
      <c r="Z265" s="29">
        <f t="shared" si="241"/>
        <v>0</v>
      </c>
      <c r="AA265" s="373">
        <f t="shared" si="231"/>
        <v>0</v>
      </c>
      <c r="AB265" s="29">
        <f t="shared" si="232"/>
        <v>0</v>
      </c>
    </row>
    <row r="266" spans="2:28" ht="52.8" x14ac:dyDescent="0.25">
      <c r="B266" s="28" t="s">
        <v>489</v>
      </c>
      <c r="C266" s="5" t="s">
        <v>490</v>
      </c>
      <c r="D266" s="4" t="s">
        <v>13</v>
      </c>
      <c r="E266" s="6">
        <v>100</v>
      </c>
      <c r="F266" s="374">
        <v>41647</v>
      </c>
      <c r="G266" s="452">
        <f t="shared" si="233"/>
        <v>4164700</v>
      </c>
      <c r="H266" s="373"/>
      <c r="I266" s="374">
        <v>41647</v>
      </c>
      <c r="J266" s="29">
        <f t="shared" si="269"/>
        <v>0</v>
      </c>
      <c r="K266" s="453"/>
      <c r="L266" s="7">
        <f t="shared" si="234"/>
        <v>0</v>
      </c>
      <c r="M266" s="453">
        <v>64</v>
      </c>
      <c r="N266" s="7">
        <f t="shared" si="235"/>
        <v>2665408</v>
      </c>
      <c r="O266" s="373">
        <f t="shared" si="236"/>
        <v>36</v>
      </c>
      <c r="P266" s="7">
        <f t="shared" si="237"/>
        <v>1499292</v>
      </c>
      <c r="Q266" s="373">
        <v>36</v>
      </c>
      <c r="R266" s="29">
        <f t="shared" si="238"/>
        <v>1499292</v>
      </c>
      <c r="S266" s="373"/>
      <c r="T266" s="29">
        <f t="shared" si="238"/>
        <v>0</v>
      </c>
      <c r="U266" s="373"/>
      <c r="V266" s="29">
        <f t="shared" ref="V266:X266" si="293">ROUND(U266*$F266,0)</f>
        <v>0</v>
      </c>
      <c r="W266" s="373"/>
      <c r="X266" s="29">
        <f t="shared" si="293"/>
        <v>0</v>
      </c>
      <c r="Y266" s="373">
        <f t="shared" si="240"/>
        <v>36</v>
      </c>
      <c r="Z266" s="29">
        <f t="shared" si="241"/>
        <v>1499292</v>
      </c>
      <c r="AA266" s="373">
        <f t="shared" si="231"/>
        <v>0</v>
      </c>
      <c r="AB266" s="29">
        <f t="shared" si="232"/>
        <v>0</v>
      </c>
    </row>
    <row r="267" spans="2:28" ht="39.6" x14ac:dyDescent="0.25">
      <c r="B267" s="28" t="s">
        <v>491</v>
      </c>
      <c r="C267" s="5" t="s">
        <v>492</v>
      </c>
      <c r="D267" s="4" t="s">
        <v>137</v>
      </c>
      <c r="E267" s="6">
        <v>6</v>
      </c>
      <c r="F267" s="374">
        <v>254987</v>
      </c>
      <c r="G267" s="452">
        <f t="shared" si="233"/>
        <v>1529922</v>
      </c>
      <c r="H267" s="373"/>
      <c r="I267" s="374">
        <v>254987</v>
      </c>
      <c r="J267" s="29">
        <f t="shared" si="269"/>
        <v>0</v>
      </c>
      <c r="K267" s="453"/>
      <c r="L267" s="7">
        <f t="shared" si="234"/>
        <v>0</v>
      </c>
      <c r="M267" s="453"/>
      <c r="N267" s="7">
        <f t="shared" si="235"/>
        <v>0</v>
      </c>
      <c r="O267" s="373">
        <f t="shared" si="236"/>
        <v>6</v>
      </c>
      <c r="P267" s="7">
        <f t="shared" si="237"/>
        <v>1529922</v>
      </c>
      <c r="Q267" s="373">
        <v>0</v>
      </c>
      <c r="R267" s="29">
        <f t="shared" si="238"/>
        <v>0</v>
      </c>
      <c r="S267" s="373"/>
      <c r="T267" s="29">
        <f t="shared" si="238"/>
        <v>0</v>
      </c>
      <c r="U267" s="373"/>
      <c r="V267" s="29">
        <f t="shared" ref="V267:X267" si="294">ROUND(U267*$F267,0)</f>
        <v>0</v>
      </c>
      <c r="W267" s="373"/>
      <c r="X267" s="29">
        <f t="shared" si="294"/>
        <v>0</v>
      </c>
      <c r="Y267" s="373">
        <f t="shared" si="240"/>
        <v>0</v>
      </c>
      <c r="Z267" s="29">
        <f t="shared" si="241"/>
        <v>0</v>
      </c>
      <c r="AA267" s="373">
        <f t="shared" si="231"/>
        <v>6</v>
      </c>
      <c r="AB267" s="29">
        <f t="shared" si="232"/>
        <v>1529922</v>
      </c>
    </row>
    <row r="268" spans="2:28" x14ac:dyDescent="0.25">
      <c r="B268" s="30" t="s">
        <v>493</v>
      </c>
      <c r="C268" s="8" t="s">
        <v>494</v>
      </c>
      <c r="D268" s="9"/>
      <c r="E268" s="9"/>
      <c r="F268" s="9"/>
      <c r="G268" s="455">
        <f t="shared" si="233"/>
        <v>0</v>
      </c>
      <c r="H268" s="375"/>
      <c r="I268" s="9"/>
      <c r="J268" s="376">
        <f t="shared" si="269"/>
        <v>0</v>
      </c>
      <c r="K268" s="456"/>
      <c r="L268" s="9">
        <f t="shared" si="234"/>
        <v>0</v>
      </c>
      <c r="M268" s="456"/>
      <c r="N268" s="9">
        <f t="shared" si="235"/>
        <v>0</v>
      </c>
      <c r="O268" s="375">
        <f t="shared" si="236"/>
        <v>0</v>
      </c>
      <c r="P268" s="9">
        <f t="shared" si="237"/>
        <v>0</v>
      </c>
      <c r="Q268" s="375"/>
      <c r="R268" s="376">
        <f t="shared" si="238"/>
        <v>0</v>
      </c>
      <c r="S268" s="375"/>
      <c r="T268" s="376">
        <f t="shared" si="238"/>
        <v>0</v>
      </c>
      <c r="U268" s="375"/>
      <c r="V268" s="376">
        <f t="shared" ref="V268:X268" si="295">ROUND(U268*$F268,0)</f>
        <v>0</v>
      </c>
      <c r="W268" s="375"/>
      <c r="X268" s="376">
        <f t="shared" si="295"/>
        <v>0</v>
      </c>
      <c r="Y268" s="375">
        <f t="shared" si="240"/>
        <v>0</v>
      </c>
      <c r="Z268" s="376">
        <f t="shared" si="241"/>
        <v>0</v>
      </c>
      <c r="AA268" s="375">
        <f t="shared" si="231"/>
        <v>0</v>
      </c>
      <c r="AB268" s="376">
        <f t="shared" si="232"/>
        <v>0</v>
      </c>
    </row>
    <row r="269" spans="2:28" ht="39.6" x14ac:dyDescent="0.25">
      <c r="B269" s="28" t="s">
        <v>495</v>
      </c>
      <c r="C269" s="5" t="s">
        <v>496</v>
      </c>
      <c r="D269" s="4" t="s">
        <v>137</v>
      </c>
      <c r="E269" s="6">
        <v>0</v>
      </c>
      <c r="F269" s="374">
        <v>1979936</v>
      </c>
      <c r="G269" s="452">
        <f t="shared" si="233"/>
        <v>0</v>
      </c>
      <c r="H269" s="373"/>
      <c r="I269" s="374">
        <v>1979936</v>
      </c>
      <c r="J269" s="29">
        <f t="shared" si="269"/>
        <v>0</v>
      </c>
      <c r="K269" s="453"/>
      <c r="L269" s="7">
        <f t="shared" si="234"/>
        <v>0</v>
      </c>
      <c r="M269" s="453"/>
      <c r="N269" s="7">
        <f t="shared" si="235"/>
        <v>0</v>
      </c>
      <c r="O269" s="373">
        <f t="shared" si="236"/>
        <v>0</v>
      </c>
      <c r="P269" s="7">
        <f t="shared" si="237"/>
        <v>0</v>
      </c>
      <c r="Q269" s="373">
        <v>0</v>
      </c>
      <c r="R269" s="29">
        <f t="shared" si="238"/>
        <v>0</v>
      </c>
      <c r="S269" s="373"/>
      <c r="T269" s="29">
        <f t="shared" si="238"/>
        <v>0</v>
      </c>
      <c r="U269" s="373"/>
      <c r="V269" s="29">
        <f t="shared" ref="V269:X269" si="296">ROUND(U269*$F269,0)</f>
        <v>0</v>
      </c>
      <c r="W269" s="373"/>
      <c r="X269" s="29">
        <f t="shared" si="296"/>
        <v>0</v>
      </c>
      <c r="Y269" s="373">
        <f t="shared" si="240"/>
        <v>0</v>
      </c>
      <c r="Z269" s="29">
        <f t="shared" si="241"/>
        <v>0</v>
      </c>
      <c r="AA269" s="373">
        <f t="shared" si="231"/>
        <v>0</v>
      </c>
      <c r="AB269" s="29">
        <f t="shared" si="232"/>
        <v>0</v>
      </c>
    </row>
    <row r="270" spans="2:28" ht="39.6" x14ac:dyDescent="0.25">
      <c r="B270" s="28" t="s">
        <v>497</v>
      </c>
      <c r="C270" s="5" t="s">
        <v>498</v>
      </c>
      <c r="D270" s="4" t="s">
        <v>13</v>
      </c>
      <c r="E270" s="6">
        <v>0</v>
      </c>
      <c r="F270" s="374">
        <v>20578</v>
      </c>
      <c r="G270" s="452">
        <f t="shared" si="233"/>
        <v>0</v>
      </c>
      <c r="H270" s="373"/>
      <c r="I270" s="374">
        <v>20578</v>
      </c>
      <c r="J270" s="29">
        <f t="shared" si="269"/>
        <v>0</v>
      </c>
      <c r="K270" s="453"/>
      <c r="L270" s="7">
        <f t="shared" si="234"/>
        <v>0</v>
      </c>
      <c r="M270" s="453"/>
      <c r="N270" s="7">
        <f t="shared" si="235"/>
        <v>0</v>
      </c>
      <c r="O270" s="373">
        <f t="shared" si="236"/>
        <v>0</v>
      </c>
      <c r="P270" s="7">
        <f t="shared" si="237"/>
        <v>0</v>
      </c>
      <c r="Q270" s="373">
        <v>0</v>
      </c>
      <c r="R270" s="29">
        <f t="shared" si="238"/>
        <v>0</v>
      </c>
      <c r="S270" s="373"/>
      <c r="T270" s="29">
        <f t="shared" si="238"/>
        <v>0</v>
      </c>
      <c r="U270" s="373"/>
      <c r="V270" s="29">
        <f t="shared" ref="V270:X270" si="297">ROUND(U270*$F270,0)</f>
        <v>0</v>
      </c>
      <c r="W270" s="373"/>
      <c r="X270" s="29">
        <f t="shared" si="297"/>
        <v>0</v>
      </c>
      <c r="Y270" s="373">
        <f t="shared" si="240"/>
        <v>0</v>
      </c>
      <c r="Z270" s="29">
        <f t="shared" si="241"/>
        <v>0</v>
      </c>
      <c r="AA270" s="373">
        <f t="shared" si="231"/>
        <v>0</v>
      </c>
      <c r="AB270" s="29">
        <f t="shared" si="232"/>
        <v>0</v>
      </c>
    </row>
    <row r="271" spans="2:28" ht="39.6" x14ac:dyDescent="0.25">
      <c r="B271" s="28" t="s">
        <v>499</v>
      </c>
      <c r="C271" s="5" t="s">
        <v>500</v>
      </c>
      <c r="D271" s="4" t="s">
        <v>13</v>
      </c>
      <c r="E271" s="6">
        <v>0</v>
      </c>
      <c r="F271" s="374">
        <v>31147</v>
      </c>
      <c r="G271" s="452">
        <f t="shared" si="233"/>
        <v>0</v>
      </c>
      <c r="H271" s="373"/>
      <c r="I271" s="374">
        <v>31147</v>
      </c>
      <c r="J271" s="29">
        <f t="shared" si="269"/>
        <v>0</v>
      </c>
      <c r="K271" s="453"/>
      <c r="L271" s="7">
        <f t="shared" si="234"/>
        <v>0</v>
      </c>
      <c r="M271" s="453"/>
      <c r="N271" s="7">
        <f t="shared" si="235"/>
        <v>0</v>
      </c>
      <c r="O271" s="373">
        <f t="shared" si="236"/>
        <v>0</v>
      </c>
      <c r="P271" s="7">
        <f t="shared" si="237"/>
        <v>0</v>
      </c>
      <c r="Q271" s="373">
        <v>0</v>
      </c>
      <c r="R271" s="29">
        <f t="shared" si="238"/>
        <v>0</v>
      </c>
      <c r="S271" s="373"/>
      <c r="T271" s="29">
        <f t="shared" si="238"/>
        <v>0</v>
      </c>
      <c r="U271" s="373"/>
      <c r="V271" s="29">
        <f t="shared" ref="V271:X271" si="298">ROUND(U271*$F271,0)</f>
        <v>0</v>
      </c>
      <c r="W271" s="373"/>
      <c r="X271" s="29">
        <f t="shared" si="298"/>
        <v>0</v>
      </c>
      <c r="Y271" s="373">
        <f t="shared" si="240"/>
        <v>0</v>
      </c>
      <c r="Z271" s="29">
        <f t="shared" si="241"/>
        <v>0</v>
      </c>
      <c r="AA271" s="373">
        <f t="shared" si="231"/>
        <v>0</v>
      </c>
      <c r="AB271" s="29">
        <f t="shared" si="232"/>
        <v>0</v>
      </c>
    </row>
    <row r="272" spans="2:28" ht="39.6" x14ac:dyDescent="0.25">
      <c r="B272" s="28" t="s">
        <v>501</v>
      </c>
      <c r="C272" s="5" t="s">
        <v>502</v>
      </c>
      <c r="D272" s="4" t="s">
        <v>137</v>
      </c>
      <c r="E272" s="6">
        <v>0</v>
      </c>
      <c r="F272" s="374">
        <v>400732</v>
      </c>
      <c r="G272" s="452">
        <f t="shared" si="233"/>
        <v>0</v>
      </c>
      <c r="H272" s="373"/>
      <c r="I272" s="374">
        <v>400732</v>
      </c>
      <c r="J272" s="29">
        <f t="shared" si="269"/>
        <v>0</v>
      </c>
      <c r="K272" s="453"/>
      <c r="L272" s="7">
        <f t="shared" si="234"/>
        <v>0</v>
      </c>
      <c r="M272" s="453"/>
      <c r="N272" s="7">
        <f t="shared" si="235"/>
        <v>0</v>
      </c>
      <c r="O272" s="373">
        <f t="shared" si="236"/>
        <v>0</v>
      </c>
      <c r="P272" s="7">
        <f t="shared" si="237"/>
        <v>0</v>
      </c>
      <c r="Q272" s="373">
        <v>0</v>
      </c>
      <c r="R272" s="29">
        <f t="shared" si="238"/>
        <v>0</v>
      </c>
      <c r="S272" s="373"/>
      <c r="T272" s="29">
        <f t="shared" si="238"/>
        <v>0</v>
      </c>
      <c r="U272" s="373"/>
      <c r="V272" s="29">
        <f t="shared" ref="V272:X272" si="299">ROUND(U272*$F272,0)</f>
        <v>0</v>
      </c>
      <c r="W272" s="373"/>
      <c r="X272" s="29">
        <f t="shared" si="299"/>
        <v>0</v>
      </c>
      <c r="Y272" s="373">
        <f t="shared" si="240"/>
        <v>0</v>
      </c>
      <c r="Z272" s="29">
        <f t="shared" si="241"/>
        <v>0</v>
      </c>
      <c r="AA272" s="373">
        <f t="shared" si="231"/>
        <v>0</v>
      </c>
      <c r="AB272" s="29">
        <f t="shared" si="232"/>
        <v>0</v>
      </c>
    </row>
    <row r="273" spans="2:28" ht="26.4" x14ac:dyDescent="0.25">
      <c r="B273" s="28" t="s">
        <v>503</v>
      </c>
      <c r="C273" s="5" t="s">
        <v>504</v>
      </c>
      <c r="D273" s="4" t="s">
        <v>137</v>
      </c>
      <c r="E273" s="6">
        <v>0</v>
      </c>
      <c r="F273" s="374">
        <v>283212</v>
      </c>
      <c r="G273" s="452">
        <f t="shared" si="233"/>
        <v>0</v>
      </c>
      <c r="H273" s="373"/>
      <c r="I273" s="374">
        <v>283212</v>
      </c>
      <c r="J273" s="29">
        <f t="shared" si="269"/>
        <v>0</v>
      </c>
      <c r="K273" s="453"/>
      <c r="L273" s="7">
        <f t="shared" si="234"/>
        <v>0</v>
      </c>
      <c r="M273" s="453"/>
      <c r="N273" s="7">
        <f t="shared" si="235"/>
        <v>0</v>
      </c>
      <c r="O273" s="373">
        <f t="shared" si="236"/>
        <v>0</v>
      </c>
      <c r="P273" s="7">
        <f t="shared" si="237"/>
        <v>0</v>
      </c>
      <c r="Q273" s="373">
        <v>0</v>
      </c>
      <c r="R273" s="29">
        <f t="shared" si="238"/>
        <v>0</v>
      </c>
      <c r="S273" s="373"/>
      <c r="T273" s="29">
        <f t="shared" si="238"/>
        <v>0</v>
      </c>
      <c r="U273" s="373"/>
      <c r="V273" s="29">
        <f t="shared" ref="V273:X273" si="300">ROUND(U273*$F273,0)</f>
        <v>0</v>
      </c>
      <c r="W273" s="373"/>
      <c r="X273" s="29">
        <f t="shared" si="300"/>
        <v>0</v>
      </c>
      <c r="Y273" s="373">
        <f t="shared" si="240"/>
        <v>0</v>
      </c>
      <c r="Z273" s="29">
        <f t="shared" si="241"/>
        <v>0</v>
      </c>
      <c r="AA273" s="373">
        <f t="shared" si="231"/>
        <v>0</v>
      </c>
      <c r="AB273" s="29">
        <f t="shared" si="232"/>
        <v>0</v>
      </c>
    </row>
    <row r="274" spans="2:28" ht="39.6" x14ac:dyDescent="0.25">
      <c r="B274" s="28" t="s">
        <v>505</v>
      </c>
      <c r="C274" s="5" t="s">
        <v>506</v>
      </c>
      <c r="D274" s="4" t="s">
        <v>137</v>
      </c>
      <c r="E274" s="6">
        <v>0</v>
      </c>
      <c r="F274" s="374">
        <v>1205432</v>
      </c>
      <c r="G274" s="452">
        <f t="shared" si="233"/>
        <v>0</v>
      </c>
      <c r="H274" s="373"/>
      <c r="I274" s="374">
        <v>1205432</v>
      </c>
      <c r="J274" s="29">
        <f t="shared" si="269"/>
        <v>0</v>
      </c>
      <c r="K274" s="453"/>
      <c r="L274" s="7">
        <f t="shared" si="234"/>
        <v>0</v>
      </c>
      <c r="M274" s="453"/>
      <c r="N274" s="7">
        <f t="shared" si="235"/>
        <v>0</v>
      </c>
      <c r="O274" s="373">
        <f t="shared" si="236"/>
        <v>0</v>
      </c>
      <c r="P274" s="7">
        <f t="shared" si="237"/>
        <v>0</v>
      </c>
      <c r="Q274" s="373">
        <v>0</v>
      </c>
      <c r="R274" s="29">
        <f t="shared" si="238"/>
        <v>0</v>
      </c>
      <c r="S274" s="373"/>
      <c r="T274" s="29">
        <f t="shared" si="238"/>
        <v>0</v>
      </c>
      <c r="U274" s="373"/>
      <c r="V274" s="29">
        <f t="shared" ref="V274:X274" si="301">ROUND(U274*$F274,0)</f>
        <v>0</v>
      </c>
      <c r="W274" s="373"/>
      <c r="X274" s="29">
        <f t="shared" si="301"/>
        <v>0</v>
      </c>
      <c r="Y274" s="373">
        <f t="shared" si="240"/>
        <v>0</v>
      </c>
      <c r="Z274" s="29">
        <f t="shared" si="241"/>
        <v>0</v>
      </c>
      <c r="AA274" s="373">
        <f t="shared" si="231"/>
        <v>0</v>
      </c>
      <c r="AB274" s="29">
        <f t="shared" si="232"/>
        <v>0</v>
      </c>
    </row>
    <row r="275" spans="2:28" ht="39.6" x14ac:dyDescent="0.25">
      <c r="B275" s="28" t="s">
        <v>507</v>
      </c>
      <c r="C275" s="5" t="s">
        <v>508</v>
      </c>
      <c r="D275" s="4" t="s">
        <v>137</v>
      </c>
      <c r="E275" s="6">
        <v>0</v>
      </c>
      <c r="F275" s="374">
        <v>151898</v>
      </c>
      <c r="G275" s="452">
        <f t="shared" si="233"/>
        <v>0</v>
      </c>
      <c r="H275" s="373"/>
      <c r="I275" s="374">
        <v>151898</v>
      </c>
      <c r="J275" s="29">
        <f t="shared" ref="J275:J306" si="302">H275*I275</f>
        <v>0</v>
      </c>
      <c r="K275" s="453"/>
      <c r="L275" s="7">
        <f t="shared" si="234"/>
        <v>0</v>
      </c>
      <c r="M275" s="453"/>
      <c r="N275" s="7">
        <f t="shared" si="235"/>
        <v>0</v>
      </c>
      <c r="O275" s="373">
        <f t="shared" si="236"/>
        <v>0</v>
      </c>
      <c r="P275" s="7">
        <f t="shared" si="237"/>
        <v>0</v>
      </c>
      <c r="Q275" s="373">
        <v>0</v>
      </c>
      <c r="R275" s="29">
        <f t="shared" si="238"/>
        <v>0</v>
      </c>
      <c r="S275" s="373"/>
      <c r="T275" s="29">
        <f t="shared" si="238"/>
        <v>0</v>
      </c>
      <c r="U275" s="373"/>
      <c r="V275" s="29">
        <f t="shared" ref="V275:X275" si="303">ROUND(U275*$F275,0)</f>
        <v>0</v>
      </c>
      <c r="W275" s="373"/>
      <c r="X275" s="29">
        <f t="shared" si="303"/>
        <v>0</v>
      </c>
      <c r="Y275" s="373">
        <f t="shared" si="240"/>
        <v>0</v>
      </c>
      <c r="Z275" s="29">
        <f t="shared" si="241"/>
        <v>0</v>
      </c>
      <c r="AA275" s="373">
        <f t="shared" si="231"/>
        <v>0</v>
      </c>
      <c r="AB275" s="29">
        <f t="shared" si="232"/>
        <v>0</v>
      </c>
    </row>
    <row r="276" spans="2:28" ht="52.8" x14ac:dyDescent="0.25">
      <c r="B276" s="28" t="s">
        <v>509</v>
      </c>
      <c r="C276" s="5" t="s">
        <v>510</v>
      </c>
      <c r="D276" s="4" t="s">
        <v>137</v>
      </c>
      <c r="E276" s="6">
        <v>0</v>
      </c>
      <c r="F276" s="374">
        <v>781974</v>
      </c>
      <c r="G276" s="452">
        <f t="shared" si="233"/>
        <v>0</v>
      </c>
      <c r="H276" s="373"/>
      <c r="I276" s="374">
        <v>781974</v>
      </c>
      <c r="J276" s="29">
        <f t="shared" si="302"/>
        <v>0</v>
      </c>
      <c r="K276" s="453"/>
      <c r="L276" s="7">
        <f t="shared" si="234"/>
        <v>0</v>
      </c>
      <c r="M276" s="453"/>
      <c r="N276" s="7">
        <f t="shared" si="235"/>
        <v>0</v>
      </c>
      <c r="O276" s="373">
        <f t="shared" si="236"/>
        <v>0</v>
      </c>
      <c r="P276" s="7">
        <f t="shared" si="237"/>
        <v>0</v>
      </c>
      <c r="Q276" s="373">
        <v>0</v>
      </c>
      <c r="R276" s="29">
        <f t="shared" si="238"/>
        <v>0</v>
      </c>
      <c r="S276" s="373"/>
      <c r="T276" s="29">
        <f t="shared" si="238"/>
        <v>0</v>
      </c>
      <c r="U276" s="373"/>
      <c r="V276" s="29">
        <f t="shared" ref="V276:X276" si="304">ROUND(U276*$F276,0)</f>
        <v>0</v>
      </c>
      <c r="W276" s="373"/>
      <c r="X276" s="29">
        <f t="shared" si="304"/>
        <v>0</v>
      </c>
      <c r="Y276" s="373">
        <f t="shared" si="240"/>
        <v>0</v>
      </c>
      <c r="Z276" s="29">
        <f t="shared" si="241"/>
        <v>0</v>
      </c>
      <c r="AA276" s="373">
        <f t="shared" si="231"/>
        <v>0</v>
      </c>
      <c r="AB276" s="29">
        <f t="shared" si="232"/>
        <v>0</v>
      </c>
    </row>
    <row r="277" spans="2:28" x14ac:dyDescent="0.25">
      <c r="B277" s="30" t="s">
        <v>511</v>
      </c>
      <c r="C277" s="8" t="s">
        <v>1085</v>
      </c>
      <c r="D277" s="9"/>
      <c r="E277" s="9"/>
      <c r="F277" s="9"/>
      <c r="G277" s="455">
        <f t="shared" si="233"/>
        <v>0</v>
      </c>
      <c r="H277" s="375"/>
      <c r="I277" s="9"/>
      <c r="J277" s="376">
        <f t="shared" si="302"/>
        <v>0</v>
      </c>
      <c r="K277" s="456"/>
      <c r="L277" s="9">
        <f t="shared" si="234"/>
        <v>0</v>
      </c>
      <c r="M277" s="456"/>
      <c r="N277" s="9">
        <f t="shared" si="235"/>
        <v>0</v>
      </c>
      <c r="O277" s="375">
        <f t="shared" si="236"/>
        <v>0</v>
      </c>
      <c r="P277" s="9">
        <f t="shared" si="237"/>
        <v>0</v>
      </c>
      <c r="Q277" s="375"/>
      <c r="R277" s="376">
        <f t="shared" si="238"/>
        <v>0</v>
      </c>
      <c r="S277" s="375"/>
      <c r="T277" s="376">
        <f t="shared" si="238"/>
        <v>0</v>
      </c>
      <c r="U277" s="375"/>
      <c r="V277" s="376">
        <f t="shared" ref="V277:X277" si="305">ROUND(U277*$F277,0)</f>
        <v>0</v>
      </c>
      <c r="W277" s="375"/>
      <c r="X277" s="376">
        <f t="shared" si="305"/>
        <v>0</v>
      </c>
      <c r="Y277" s="375">
        <f t="shared" si="240"/>
        <v>0</v>
      </c>
      <c r="Z277" s="376">
        <f t="shared" si="241"/>
        <v>0</v>
      </c>
      <c r="AA277" s="375">
        <f t="shared" si="231"/>
        <v>0</v>
      </c>
      <c r="AB277" s="376">
        <f t="shared" si="232"/>
        <v>0</v>
      </c>
    </row>
    <row r="278" spans="2:28" ht="39.6" x14ac:dyDescent="0.25">
      <c r="B278" s="28" t="s">
        <v>512</v>
      </c>
      <c r="C278" s="5" t="s">
        <v>513</v>
      </c>
      <c r="D278" s="4" t="s">
        <v>137</v>
      </c>
      <c r="E278" s="6">
        <v>0</v>
      </c>
      <c r="F278" s="374">
        <v>255601</v>
      </c>
      <c r="G278" s="452">
        <f t="shared" si="233"/>
        <v>0</v>
      </c>
      <c r="H278" s="373"/>
      <c r="I278" s="374">
        <v>255601</v>
      </c>
      <c r="J278" s="29">
        <f t="shared" si="302"/>
        <v>0</v>
      </c>
      <c r="K278" s="453"/>
      <c r="L278" s="7">
        <f t="shared" si="234"/>
        <v>0</v>
      </c>
      <c r="M278" s="453"/>
      <c r="N278" s="7">
        <f t="shared" si="235"/>
        <v>0</v>
      </c>
      <c r="O278" s="373">
        <f t="shared" si="236"/>
        <v>0</v>
      </c>
      <c r="P278" s="7">
        <f t="shared" si="237"/>
        <v>0</v>
      </c>
      <c r="Q278" s="373">
        <v>0</v>
      </c>
      <c r="R278" s="29">
        <f t="shared" si="238"/>
        <v>0</v>
      </c>
      <c r="S278" s="373"/>
      <c r="T278" s="29">
        <f t="shared" si="238"/>
        <v>0</v>
      </c>
      <c r="U278" s="373"/>
      <c r="V278" s="29">
        <f t="shared" ref="V278:X278" si="306">ROUND(U278*$F278,0)</f>
        <v>0</v>
      </c>
      <c r="W278" s="373"/>
      <c r="X278" s="29">
        <f t="shared" si="306"/>
        <v>0</v>
      </c>
      <c r="Y278" s="373">
        <f t="shared" si="240"/>
        <v>0</v>
      </c>
      <c r="Z278" s="29">
        <f t="shared" si="241"/>
        <v>0</v>
      </c>
      <c r="AA278" s="373">
        <f t="shared" ref="AA278:AA341" si="307">O278-Y278</f>
        <v>0</v>
      </c>
      <c r="AB278" s="29">
        <f t="shared" ref="AB278:AB341" si="308">P278-Z278</f>
        <v>0</v>
      </c>
    </row>
    <row r="279" spans="2:28" x14ac:dyDescent="0.25">
      <c r="B279" s="28" t="s">
        <v>514</v>
      </c>
      <c r="C279" s="5" t="s">
        <v>515</v>
      </c>
      <c r="D279" s="4" t="s">
        <v>137</v>
      </c>
      <c r="E279" s="6">
        <v>0</v>
      </c>
      <c r="F279" s="374">
        <v>236806</v>
      </c>
      <c r="G279" s="452">
        <f t="shared" ref="G279:G342" si="309">F279*E279</f>
        <v>0</v>
      </c>
      <c r="H279" s="373"/>
      <c r="I279" s="374">
        <v>236806</v>
      </c>
      <c r="J279" s="29">
        <f t="shared" si="302"/>
        <v>0</v>
      </c>
      <c r="K279" s="453"/>
      <c r="L279" s="7">
        <f t="shared" ref="L279:L342" si="310">K279*F279</f>
        <v>0</v>
      </c>
      <c r="M279" s="453"/>
      <c r="N279" s="7">
        <f t="shared" ref="N279:N342" si="311">+F279*M279</f>
        <v>0</v>
      </c>
      <c r="O279" s="373">
        <f t="shared" ref="O279:O342" si="312">+E279+H279+K279-M279</f>
        <v>0</v>
      </c>
      <c r="P279" s="7">
        <f t="shared" ref="P279:P342" si="313">+O279*I279</f>
        <v>0</v>
      </c>
      <c r="Q279" s="373">
        <v>0</v>
      </c>
      <c r="R279" s="29">
        <f t="shared" ref="R279:T342" si="314">ROUND(Q279*$F279,0)</f>
        <v>0</v>
      </c>
      <c r="S279" s="373"/>
      <c r="T279" s="29">
        <f t="shared" si="314"/>
        <v>0</v>
      </c>
      <c r="U279" s="373"/>
      <c r="V279" s="29">
        <f t="shared" ref="V279:X279" si="315">ROUND(U279*$F279,0)</f>
        <v>0</v>
      </c>
      <c r="W279" s="373"/>
      <c r="X279" s="29">
        <f t="shared" si="315"/>
        <v>0</v>
      </c>
      <c r="Y279" s="373">
        <f t="shared" ref="Y279:Y342" si="316">Q279+S279+U279+W279</f>
        <v>0</v>
      </c>
      <c r="Z279" s="29">
        <f t="shared" ref="Z279:Z342" si="317">+R279+T279+V279+X279</f>
        <v>0</v>
      </c>
      <c r="AA279" s="373">
        <f t="shared" si="307"/>
        <v>0</v>
      </c>
      <c r="AB279" s="29">
        <f t="shared" si="308"/>
        <v>0</v>
      </c>
    </row>
    <row r="280" spans="2:28" ht="39.6" x14ac:dyDescent="0.25">
      <c r="B280" s="28" t="s">
        <v>516</v>
      </c>
      <c r="C280" s="5" t="s">
        <v>517</v>
      </c>
      <c r="D280" s="4" t="s">
        <v>137</v>
      </c>
      <c r="E280" s="6">
        <v>0</v>
      </c>
      <c r="F280" s="374">
        <v>57464</v>
      </c>
      <c r="G280" s="452">
        <f t="shared" si="309"/>
        <v>0</v>
      </c>
      <c r="H280" s="373"/>
      <c r="I280" s="374">
        <v>57464</v>
      </c>
      <c r="J280" s="29">
        <f t="shared" si="302"/>
        <v>0</v>
      </c>
      <c r="K280" s="453"/>
      <c r="L280" s="7">
        <f t="shared" si="310"/>
        <v>0</v>
      </c>
      <c r="M280" s="453"/>
      <c r="N280" s="7">
        <f t="shared" si="311"/>
        <v>0</v>
      </c>
      <c r="O280" s="373">
        <f t="shared" si="312"/>
        <v>0</v>
      </c>
      <c r="P280" s="7">
        <f t="shared" si="313"/>
        <v>0</v>
      </c>
      <c r="Q280" s="373">
        <v>0</v>
      </c>
      <c r="R280" s="29">
        <f t="shared" si="314"/>
        <v>0</v>
      </c>
      <c r="S280" s="373"/>
      <c r="T280" s="29">
        <f t="shared" si="314"/>
        <v>0</v>
      </c>
      <c r="U280" s="373"/>
      <c r="V280" s="29">
        <f t="shared" ref="V280:X280" si="318">ROUND(U280*$F280,0)</f>
        <v>0</v>
      </c>
      <c r="W280" s="373"/>
      <c r="X280" s="29">
        <f t="shared" si="318"/>
        <v>0</v>
      </c>
      <c r="Y280" s="373">
        <f t="shared" si="316"/>
        <v>0</v>
      </c>
      <c r="Z280" s="29">
        <f t="shared" si="317"/>
        <v>0</v>
      </c>
      <c r="AA280" s="373">
        <f t="shared" si="307"/>
        <v>0</v>
      </c>
      <c r="AB280" s="29">
        <f t="shared" si="308"/>
        <v>0</v>
      </c>
    </row>
    <row r="281" spans="2:28" ht="26.4" x14ac:dyDescent="0.25">
      <c r="B281" s="28" t="s">
        <v>518</v>
      </c>
      <c r="C281" s="5" t="s">
        <v>519</v>
      </c>
      <c r="D281" s="4" t="s">
        <v>137</v>
      </c>
      <c r="E281" s="6">
        <v>0</v>
      </c>
      <c r="F281" s="374">
        <v>39014</v>
      </c>
      <c r="G281" s="452">
        <f t="shared" si="309"/>
        <v>0</v>
      </c>
      <c r="H281" s="373"/>
      <c r="I281" s="374">
        <v>39014</v>
      </c>
      <c r="J281" s="29">
        <f t="shared" si="302"/>
        <v>0</v>
      </c>
      <c r="K281" s="453"/>
      <c r="L281" s="7">
        <f t="shared" si="310"/>
        <v>0</v>
      </c>
      <c r="M281" s="453"/>
      <c r="N281" s="7">
        <f t="shared" si="311"/>
        <v>0</v>
      </c>
      <c r="O281" s="373">
        <f t="shared" si="312"/>
        <v>0</v>
      </c>
      <c r="P281" s="7">
        <f t="shared" si="313"/>
        <v>0</v>
      </c>
      <c r="Q281" s="373">
        <v>0</v>
      </c>
      <c r="R281" s="29">
        <f t="shared" si="314"/>
        <v>0</v>
      </c>
      <c r="S281" s="373"/>
      <c r="T281" s="29">
        <f t="shared" si="314"/>
        <v>0</v>
      </c>
      <c r="U281" s="373"/>
      <c r="V281" s="29">
        <f t="shared" ref="V281:X281" si="319">ROUND(U281*$F281,0)</f>
        <v>0</v>
      </c>
      <c r="W281" s="373"/>
      <c r="X281" s="29">
        <f t="shared" si="319"/>
        <v>0</v>
      </c>
      <c r="Y281" s="373">
        <f t="shared" si="316"/>
        <v>0</v>
      </c>
      <c r="Z281" s="29">
        <f t="shared" si="317"/>
        <v>0</v>
      </c>
      <c r="AA281" s="373">
        <f t="shared" si="307"/>
        <v>0</v>
      </c>
      <c r="AB281" s="29">
        <f t="shared" si="308"/>
        <v>0</v>
      </c>
    </row>
    <row r="282" spans="2:28" ht="39.6" x14ac:dyDescent="0.25">
      <c r="B282" s="28" t="s">
        <v>520</v>
      </c>
      <c r="C282" s="5" t="s">
        <v>521</v>
      </c>
      <c r="D282" s="4" t="s">
        <v>13</v>
      </c>
      <c r="E282" s="6">
        <v>360</v>
      </c>
      <c r="F282" s="374">
        <v>11769</v>
      </c>
      <c r="G282" s="452">
        <f t="shared" si="309"/>
        <v>4236840</v>
      </c>
      <c r="H282" s="373"/>
      <c r="I282" s="374">
        <v>11769</v>
      </c>
      <c r="J282" s="29">
        <f t="shared" si="302"/>
        <v>0</v>
      </c>
      <c r="K282" s="453">
        <v>640</v>
      </c>
      <c r="L282" s="7">
        <f t="shared" si="310"/>
        <v>7532160</v>
      </c>
      <c r="M282" s="453"/>
      <c r="N282" s="7">
        <f t="shared" si="311"/>
        <v>0</v>
      </c>
      <c r="O282" s="373">
        <f t="shared" si="312"/>
        <v>1000</v>
      </c>
      <c r="P282" s="7">
        <f t="shared" si="313"/>
        <v>11769000</v>
      </c>
      <c r="Q282" s="373">
        <v>0</v>
      </c>
      <c r="R282" s="29">
        <f t="shared" si="314"/>
        <v>0</v>
      </c>
      <c r="S282" s="373"/>
      <c r="T282" s="29">
        <f t="shared" si="314"/>
        <v>0</v>
      </c>
      <c r="U282" s="373"/>
      <c r="V282" s="29">
        <f t="shared" ref="V282:X282" si="320">ROUND(U282*$F282,0)</f>
        <v>0</v>
      </c>
      <c r="W282" s="373"/>
      <c r="X282" s="29">
        <f t="shared" si="320"/>
        <v>0</v>
      </c>
      <c r="Y282" s="373">
        <f t="shared" si="316"/>
        <v>0</v>
      </c>
      <c r="Z282" s="29">
        <f t="shared" si="317"/>
        <v>0</v>
      </c>
      <c r="AA282" s="373">
        <f t="shared" si="307"/>
        <v>1000</v>
      </c>
      <c r="AB282" s="29">
        <f t="shared" si="308"/>
        <v>11769000</v>
      </c>
    </row>
    <row r="283" spans="2:28" ht="39.6" x14ac:dyDescent="0.25">
      <c r="B283" s="28" t="s">
        <v>522</v>
      </c>
      <c r="C283" s="5" t="s">
        <v>523</v>
      </c>
      <c r="D283" s="4" t="s">
        <v>137</v>
      </c>
      <c r="E283" s="6">
        <v>0</v>
      </c>
      <c r="F283" s="374">
        <v>15155</v>
      </c>
      <c r="G283" s="452">
        <f t="shared" si="309"/>
        <v>0</v>
      </c>
      <c r="H283" s="373"/>
      <c r="I283" s="374">
        <v>15155</v>
      </c>
      <c r="J283" s="29">
        <f t="shared" si="302"/>
        <v>0</v>
      </c>
      <c r="K283" s="453"/>
      <c r="L283" s="7">
        <f t="shared" si="310"/>
        <v>0</v>
      </c>
      <c r="M283" s="453"/>
      <c r="N283" s="7">
        <f t="shared" si="311"/>
        <v>0</v>
      </c>
      <c r="O283" s="373">
        <f t="shared" si="312"/>
        <v>0</v>
      </c>
      <c r="P283" s="7">
        <f t="shared" si="313"/>
        <v>0</v>
      </c>
      <c r="Q283" s="373">
        <v>0</v>
      </c>
      <c r="R283" s="29">
        <f t="shared" si="314"/>
        <v>0</v>
      </c>
      <c r="S283" s="373"/>
      <c r="T283" s="29">
        <f t="shared" si="314"/>
        <v>0</v>
      </c>
      <c r="U283" s="373"/>
      <c r="V283" s="29">
        <f t="shared" ref="V283:X283" si="321">ROUND(U283*$F283,0)</f>
        <v>0</v>
      </c>
      <c r="W283" s="373"/>
      <c r="X283" s="29">
        <f t="shared" si="321"/>
        <v>0</v>
      </c>
      <c r="Y283" s="373">
        <f t="shared" si="316"/>
        <v>0</v>
      </c>
      <c r="Z283" s="29">
        <f t="shared" si="317"/>
        <v>0</v>
      </c>
      <c r="AA283" s="373">
        <f t="shared" si="307"/>
        <v>0</v>
      </c>
      <c r="AB283" s="29">
        <f t="shared" si="308"/>
        <v>0</v>
      </c>
    </row>
    <row r="284" spans="2:28" ht="26.4" x14ac:dyDescent="0.25">
      <c r="B284" s="28" t="s">
        <v>524</v>
      </c>
      <c r="C284" s="5" t="s">
        <v>525</v>
      </c>
      <c r="D284" s="4" t="s">
        <v>137</v>
      </c>
      <c r="E284" s="6">
        <v>0</v>
      </c>
      <c r="F284" s="374">
        <v>7303</v>
      </c>
      <c r="G284" s="452">
        <f t="shared" si="309"/>
        <v>0</v>
      </c>
      <c r="H284" s="373"/>
      <c r="I284" s="374">
        <v>7303</v>
      </c>
      <c r="J284" s="29">
        <f t="shared" si="302"/>
        <v>0</v>
      </c>
      <c r="K284" s="453"/>
      <c r="L284" s="7">
        <f t="shared" si="310"/>
        <v>0</v>
      </c>
      <c r="M284" s="453"/>
      <c r="N284" s="7">
        <f t="shared" si="311"/>
        <v>0</v>
      </c>
      <c r="O284" s="373">
        <f t="shared" si="312"/>
        <v>0</v>
      </c>
      <c r="P284" s="7">
        <f t="shared" si="313"/>
        <v>0</v>
      </c>
      <c r="Q284" s="373">
        <v>0</v>
      </c>
      <c r="R284" s="29">
        <f t="shared" si="314"/>
        <v>0</v>
      </c>
      <c r="S284" s="373"/>
      <c r="T284" s="29">
        <f t="shared" si="314"/>
        <v>0</v>
      </c>
      <c r="U284" s="373"/>
      <c r="V284" s="29">
        <f t="shared" ref="V284:X284" si="322">ROUND(U284*$F284,0)</f>
        <v>0</v>
      </c>
      <c r="W284" s="373"/>
      <c r="X284" s="29">
        <f t="shared" si="322"/>
        <v>0</v>
      </c>
      <c r="Y284" s="373">
        <f t="shared" si="316"/>
        <v>0</v>
      </c>
      <c r="Z284" s="29">
        <f t="shared" si="317"/>
        <v>0</v>
      </c>
      <c r="AA284" s="373">
        <f t="shared" si="307"/>
        <v>0</v>
      </c>
      <c r="AB284" s="29">
        <f t="shared" si="308"/>
        <v>0</v>
      </c>
    </row>
    <row r="285" spans="2:28" ht="39.6" x14ac:dyDescent="0.25">
      <c r="B285" s="28" t="s">
        <v>526</v>
      </c>
      <c r="C285" s="5" t="s">
        <v>527</v>
      </c>
      <c r="D285" s="4" t="s">
        <v>137</v>
      </c>
      <c r="E285" s="6">
        <v>0</v>
      </c>
      <c r="F285" s="374">
        <v>21865</v>
      </c>
      <c r="G285" s="452">
        <f t="shared" si="309"/>
        <v>0</v>
      </c>
      <c r="H285" s="373"/>
      <c r="I285" s="374">
        <v>21865</v>
      </c>
      <c r="J285" s="29">
        <f t="shared" si="302"/>
        <v>0</v>
      </c>
      <c r="K285" s="453"/>
      <c r="L285" s="7">
        <f t="shared" si="310"/>
        <v>0</v>
      </c>
      <c r="M285" s="453"/>
      <c r="N285" s="7">
        <f t="shared" si="311"/>
        <v>0</v>
      </c>
      <c r="O285" s="373">
        <f t="shared" si="312"/>
        <v>0</v>
      </c>
      <c r="P285" s="7">
        <f t="shared" si="313"/>
        <v>0</v>
      </c>
      <c r="Q285" s="373">
        <v>0</v>
      </c>
      <c r="R285" s="29">
        <f t="shared" si="314"/>
        <v>0</v>
      </c>
      <c r="S285" s="373"/>
      <c r="T285" s="29">
        <f t="shared" si="314"/>
        <v>0</v>
      </c>
      <c r="U285" s="373"/>
      <c r="V285" s="29">
        <f t="shared" ref="V285:X285" si="323">ROUND(U285*$F285,0)</f>
        <v>0</v>
      </c>
      <c r="W285" s="373"/>
      <c r="X285" s="29">
        <f t="shared" si="323"/>
        <v>0</v>
      </c>
      <c r="Y285" s="373">
        <f t="shared" si="316"/>
        <v>0</v>
      </c>
      <c r="Z285" s="29">
        <f t="shared" si="317"/>
        <v>0</v>
      </c>
      <c r="AA285" s="373">
        <f t="shared" si="307"/>
        <v>0</v>
      </c>
      <c r="AB285" s="29">
        <f t="shared" si="308"/>
        <v>0</v>
      </c>
    </row>
    <row r="286" spans="2:28" ht="39.6" x14ac:dyDescent="0.25">
      <c r="B286" s="28" t="s">
        <v>528</v>
      </c>
      <c r="C286" s="5" t="s">
        <v>529</v>
      </c>
      <c r="D286" s="4" t="s">
        <v>137</v>
      </c>
      <c r="E286" s="6">
        <v>0</v>
      </c>
      <c r="F286" s="374">
        <v>121031</v>
      </c>
      <c r="G286" s="452">
        <f t="shared" si="309"/>
        <v>0</v>
      </c>
      <c r="H286" s="373"/>
      <c r="I286" s="374">
        <v>121031</v>
      </c>
      <c r="J286" s="29">
        <f t="shared" si="302"/>
        <v>0</v>
      </c>
      <c r="K286" s="453"/>
      <c r="L286" s="7">
        <f t="shared" si="310"/>
        <v>0</v>
      </c>
      <c r="M286" s="453"/>
      <c r="N286" s="7">
        <f t="shared" si="311"/>
        <v>0</v>
      </c>
      <c r="O286" s="373">
        <f t="shared" si="312"/>
        <v>0</v>
      </c>
      <c r="P286" s="7">
        <f t="shared" si="313"/>
        <v>0</v>
      </c>
      <c r="Q286" s="373">
        <v>0</v>
      </c>
      <c r="R286" s="29">
        <f t="shared" si="314"/>
        <v>0</v>
      </c>
      <c r="S286" s="373"/>
      <c r="T286" s="29">
        <f t="shared" si="314"/>
        <v>0</v>
      </c>
      <c r="U286" s="373"/>
      <c r="V286" s="29">
        <f t="shared" ref="V286:X286" si="324">ROUND(U286*$F286,0)</f>
        <v>0</v>
      </c>
      <c r="W286" s="373"/>
      <c r="X286" s="29">
        <f t="shared" si="324"/>
        <v>0</v>
      </c>
      <c r="Y286" s="373">
        <f t="shared" si="316"/>
        <v>0</v>
      </c>
      <c r="Z286" s="29">
        <f t="shared" si="317"/>
        <v>0</v>
      </c>
      <c r="AA286" s="373">
        <f t="shared" si="307"/>
        <v>0</v>
      </c>
      <c r="AB286" s="29">
        <f t="shared" si="308"/>
        <v>0</v>
      </c>
    </row>
    <row r="287" spans="2:28" ht="39.6" x14ac:dyDescent="0.25">
      <c r="B287" s="28" t="s">
        <v>530</v>
      </c>
      <c r="C287" s="5" t="s">
        <v>531</v>
      </c>
      <c r="D287" s="4" t="s">
        <v>137</v>
      </c>
      <c r="E287" s="6">
        <v>0</v>
      </c>
      <c r="F287" s="374">
        <v>96542</v>
      </c>
      <c r="G287" s="452">
        <f t="shared" si="309"/>
        <v>0</v>
      </c>
      <c r="H287" s="373"/>
      <c r="I287" s="374">
        <v>96542</v>
      </c>
      <c r="J287" s="29">
        <f t="shared" si="302"/>
        <v>0</v>
      </c>
      <c r="K287" s="453"/>
      <c r="L287" s="7">
        <f t="shared" si="310"/>
        <v>0</v>
      </c>
      <c r="M287" s="453"/>
      <c r="N287" s="7">
        <f t="shared" si="311"/>
        <v>0</v>
      </c>
      <c r="O287" s="373">
        <f t="shared" si="312"/>
        <v>0</v>
      </c>
      <c r="P287" s="7">
        <f t="shared" si="313"/>
        <v>0</v>
      </c>
      <c r="Q287" s="373">
        <v>0</v>
      </c>
      <c r="R287" s="29">
        <f t="shared" si="314"/>
        <v>0</v>
      </c>
      <c r="S287" s="373"/>
      <c r="T287" s="29">
        <f t="shared" si="314"/>
        <v>0</v>
      </c>
      <c r="U287" s="373"/>
      <c r="V287" s="29">
        <f t="shared" ref="V287:X287" si="325">ROUND(U287*$F287,0)</f>
        <v>0</v>
      </c>
      <c r="W287" s="373"/>
      <c r="X287" s="29">
        <f t="shared" si="325"/>
        <v>0</v>
      </c>
      <c r="Y287" s="373">
        <f t="shared" si="316"/>
        <v>0</v>
      </c>
      <c r="Z287" s="29">
        <f t="shared" si="317"/>
        <v>0</v>
      </c>
      <c r="AA287" s="373">
        <f t="shared" si="307"/>
        <v>0</v>
      </c>
      <c r="AB287" s="29">
        <f t="shared" si="308"/>
        <v>0</v>
      </c>
    </row>
    <row r="288" spans="2:28" ht="39.6" x14ac:dyDescent="0.25">
      <c r="B288" s="28" t="s">
        <v>532</v>
      </c>
      <c r="C288" s="5" t="s">
        <v>533</v>
      </c>
      <c r="D288" s="4" t="s">
        <v>137</v>
      </c>
      <c r="E288" s="6">
        <v>0</v>
      </c>
      <c r="F288" s="374">
        <v>71755</v>
      </c>
      <c r="G288" s="452">
        <f t="shared" si="309"/>
        <v>0</v>
      </c>
      <c r="H288" s="373"/>
      <c r="I288" s="374">
        <v>71755</v>
      </c>
      <c r="J288" s="29">
        <f t="shared" si="302"/>
        <v>0</v>
      </c>
      <c r="K288" s="453"/>
      <c r="L288" s="7">
        <f t="shared" si="310"/>
        <v>0</v>
      </c>
      <c r="M288" s="453"/>
      <c r="N288" s="7">
        <f t="shared" si="311"/>
        <v>0</v>
      </c>
      <c r="O288" s="373">
        <f t="shared" si="312"/>
        <v>0</v>
      </c>
      <c r="P288" s="7">
        <f t="shared" si="313"/>
        <v>0</v>
      </c>
      <c r="Q288" s="373">
        <v>0</v>
      </c>
      <c r="R288" s="29">
        <f t="shared" si="314"/>
        <v>0</v>
      </c>
      <c r="S288" s="373"/>
      <c r="T288" s="29">
        <f t="shared" si="314"/>
        <v>0</v>
      </c>
      <c r="U288" s="373"/>
      <c r="V288" s="29">
        <f t="shared" ref="V288:X288" si="326">ROUND(U288*$F288,0)</f>
        <v>0</v>
      </c>
      <c r="W288" s="373"/>
      <c r="X288" s="29">
        <f t="shared" si="326"/>
        <v>0</v>
      </c>
      <c r="Y288" s="373">
        <f t="shared" si="316"/>
        <v>0</v>
      </c>
      <c r="Z288" s="29">
        <f t="shared" si="317"/>
        <v>0</v>
      </c>
      <c r="AA288" s="373">
        <f t="shared" si="307"/>
        <v>0</v>
      </c>
      <c r="AB288" s="29">
        <f t="shared" si="308"/>
        <v>0</v>
      </c>
    </row>
    <row r="289" spans="2:28" ht="39.6" x14ac:dyDescent="0.25">
      <c r="B289" s="28" t="s">
        <v>534</v>
      </c>
      <c r="C289" s="5" t="s">
        <v>535</v>
      </c>
      <c r="D289" s="4" t="s">
        <v>137</v>
      </c>
      <c r="E289" s="6">
        <v>0</v>
      </c>
      <c r="F289" s="374">
        <v>46124</v>
      </c>
      <c r="G289" s="452">
        <f t="shared" si="309"/>
        <v>0</v>
      </c>
      <c r="H289" s="373"/>
      <c r="I289" s="374">
        <v>46124</v>
      </c>
      <c r="J289" s="29">
        <f t="shared" si="302"/>
        <v>0</v>
      </c>
      <c r="K289" s="453"/>
      <c r="L289" s="7">
        <f t="shared" si="310"/>
        <v>0</v>
      </c>
      <c r="M289" s="453"/>
      <c r="N289" s="7">
        <f t="shared" si="311"/>
        <v>0</v>
      </c>
      <c r="O289" s="373">
        <f t="shared" si="312"/>
        <v>0</v>
      </c>
      <c r="P289" s="7">
        <f t="shared" si="313"/>
        <v>0</v>
      </c>
      <c r="Q289" s="373">
        <v>0</v>
      </c>
      <c r="R289" s="29">
        <f t="shared" si="314"/>
        <v>0</v>
      </c>
      <c r="S289" s="373"/>
      <c r="T289" s="29">
        <f t="shared" si="314"/>
        <v>0</v>
      </c>
      <c r="U289" s="373"/>
      <c r="V289" s="29">
        <f t="shared" ref="V289:X289" si="327">ROUND(U289*$F289,0)</f>
        <v>0</v>
      </c>
      <c r="W289" s="373"/>
      <c r="X289" s="29">
        <f t="shared" si="327"/>
        <v>0</v>
      </c>
      <c r="Y289" s="373">
        <f t="shared" si="316"/>
        <v>0</v>
      </c>
      <c r="Z289" s="29">
        <f t="shared" si="317"/>
        <v>0</v>
      </c>
      <c r="AA289" s="373">
        <f t="shared" si="307"/>
        <v>0</v>
      </c>
      <c r="AB289" s="29">
        <f t="shared" si="308"/>
        <v>0</v>
      </c>
    </row>
    <row r="290" spans="2:28" ht="39.6" x14ac:dyDescent="0.25">
      <c r="B290" s="28" t="s">
        <v>536</v>
      </c>
      <c r="C290" s="5" t="s">
        <v>537</v>
      </c>
      <c r="D290" s="4" t="s">
        <v>137</v>
      </c>
      <c r="E290" s="6">
        <v>0</v>
      </c>
      <c r="F290" s="374">
        <v>400732</v>
      </c>
      <c r="G290" s="452">
        <f t="shared" si="309"/>
        <v>0</v>
      </c>
      <c r="H290" s="373"/>
      <c r="I290" s="374">
        <v>400732</v>
      </c>
      <c r="J290" s="29">
        <f t="shared" si="302"/>
        <v>0</v>
      </c>
      <c r="K290" s="453"/>
      <c r="L290" s="7">
        <f t="shared" si="310"/>
        <v>0</v>
      </c>
      <c r="M290" s="453"/>
      <c r="N290" s="7">
        <f t="shared" si="311"/>
        <v>0</v>
      </c>
      <c r="O290" s="373">
        <f t="shared" si="312"/>
        <v>0</v>
      </c>
      <c r="P290" s="7">
        <f t="shared" si="313"/>
        <v>0</v>
      </c>
      <c r="Q290" s="373">
        <v>0</v>
      </c>
      <c r="R290" s="29">
        <f t="shared" si="314"/>
        <v>0</v>
      </c>
      <c r="S290" s="373"/>
      <c r="T290" s="29">
        <f t="shared" si="314"/>
        <v>0</v>
      </c>
      <c r="U290" s="373"/>
      <c r="V290" s="29">
        <f t="shared" ref="V290:X290" si="328">ROUND(U290*$F290,0)</f>
        <v>0</v>
      </c>
      <c r="W290" s="373"/>
      <c r="X290" s="29">
        <f t="shared" si="328"/>
        <v>0</v>
      </c>
      <c r="Y290" s="373">
        <f t="shared" si="316"/>
        <v>0</v>
      </c>
      <c r="Z290" s="29">
        <f t="shared" si="317"/>
        <v>0</v>
      </c>
      <c r="AA290" s="373">
        <f t="shared" si="307"/>
        <v>0</v>
      </c>
      <c r="AB290" s="29">
        <f t="shared" si="308"/>
        <v>0</v>
      </c>
    </row>
    <row r="291" spans="2:28" ht="39.6" x14ac:dyDescent="0.25">
      <c r="B291" s="28" t="s">
        <v>538</v>
      </c>
      <c r="C291" s="5" t="s">
        <v>539</v>
      </c>
      <c r="D291" s="4" t="s">
        <v>13</v>
      </c>
      <c r="E291" s="6">
        <v>0</v>
      </c>
      <c r="F291" s="374">
        <v>35012</v>
      </c>
      <c r="G291" s="452">
        <f t="shared" si="309"/>
        <v>0</v>
      </c>
      <c r="H291" s="373"/>
      <c r="I291" s="374">
        <v>35012</v>
      </c>
      <c r="J291" s="29">
        <f t="shared" si="302"/>
        <v>0</v>
      </c>
      <c r="K291" s="453"/>
      <c r="L291" s="7">
        <f t="shared" si="310"/>
        <v>0</v>
      </c>
      <c r="M291" s="453"/>
      <c r="N291" s="7">
        <f t="shared" si="311"/>
        <v>0</v>
      </c>
      <c r="O291" s="373">
        <f t="shared" si="312"/>
        <v>0</v>
      </c>
      <c r="P291" s="7">
        <f t="shared" si="313"/>
        <v>0</v>
      </c>
      <c r="Q291" s="373">
        <v>0</v>
      </c>
      <c r="R291" s="29">
        <f t="shared" si="314"/>
        <v>0</v>
      </c>
      <c r="S291" s="373"/>
      <c r="T291" s="29">
        <f t="shared" si="314"/>
        <v>0</v>
      </c>
      <c r="U291" s="373"/>
      <c r="V291" s="29">
        <f t="shared" ref="V291:X291" si="329">ROUND(U291*$F291,0)</f>
        <v>0</v>
      </c>
      <c r="W291" s="373"/>
      <c r="X291" s="29">
        <f t="shared" si="329"/>
        <v>0</v>
      </c>
      <c r="Y291" s="373">
        <f t="shared" si="316"/>
        <v>0</v>
      </c>
      <c r="Z291" s="29">
        <f t="shared" si="317"/>
        <v>0</v>
      </c>
      <c r="AA291" s="373">
        <f t="shared" si="307"/>
        <v>0</v>
      </c>
      <c r="AB291" s="29">
        <f t="shared" si="308"/>
        <v>0</v>
      </c>
    </row>
    <row r="292" spans="2:28" x14ac:dyDescent="0.25">
      <c r="B292" s="30" t="s">
        <v>540</v>
      </c>
      <c r="C292" s="8" t="s">
        <v>541</v>
      </c>
      <c r="D292" s="9"/>
      <c r="E292" s="9"/>
      <c r="F292" s="9"/>
      <c r="G292" s="455">
        <f t="shared" si="309"/>
        <v>0</v>
      </c>
      <c r="H292" s="375"/>
      <c r="I292" s="9"/>
      <c r="J292" s="376">
        <f t="shared" si="302"/>
        <v>0</v>
      </c>
      <c r="K292" s="456"/>
      <c r="L292" s="9">
        <f t="shared" si="310"/>
        <v>0</v>
      </c>
      <c r="M292" s="456"/>
      <c r="N292" s="9">
        <f t="shared" si="311"/>
        <v>0</v>
      </c>
      <c r="O292" s="375">
        <f t="shared" si="312"/>
        <v>0</v>
      </c>
      <c r="P292" s="9">
        <f t="shared" si="313"/>
        <v>0</v>
      </c>
      <c r="Q292" s="375"/>
      <c r="R292" s="376">
        <f t="shared" si="314"/>
        <v>0</v>
      </c>
      <c r="S292" s="375"/>
      <c r="T292" s="376">
        <f t="shared" si="314"/>
        <v>0</v>
      </c>
      <c r="U292" s="375"/>
      <c r="V292" s="376">
        <f t="shared" ref="V292:X292" si="330">ROUND(U292*$F292,0)</f>
        <v>0</v>
      </c>
      <c r="W292" s="375"/>
      <c r="X292" s="376">
        <f t="shared" si="330"/>
        <v>0</v>
      </c>
      <c r="Y292" s="375">
        <f t="shared" si="316"/>
        <v>0</v>
      </c>
      <c r="Z292" s="376">
        <f t="shared" si="317"/>
        <v>0</v>
      </c>
      <c r="AA292" s="375">
        <f t="shared" si="307"/>
        <v>0</v>
      </c>
      <c r="AB292" s="376">
        <f t="shared" si="308"/>
        <v>0</v>
      </c>
    </row>
    <row r="293" spans="2:28" ht="26.4" x14ac:dyDescent="0.25">
      <c r="B293" s="28" t="s">
        <v>542</v>
      </c>
      <c r="C293" s="5" t="s">
        <v>543</v>
      </c>
      <c r="D293" s="4" t="s">
        <v>35</v>
      </c>
      <c r="E293" s="6">
        <v>5</v>
      </c>
      <c r="F293" s="374">
        <v>747926</v>
      </c>
      <c r="G293" s="452">
        <f t="shared" si="309"/>
        <v>3739630</v>
      </c>
      <c r="H293" s="373"/>
      <c r="I293" s="374">
        <v>747926</v>
      </c>
      <c r="J293" s="29">
        <f t="shared" si="302"/>
        <v>0</v>
      </c>
      <c r="K293" s="453"/>
      <c r="L293" s="7">
        <f t="shared" si="310"/>
        <v>0</v>
      </c>
      <c r="M293" s="453"/>
      <c r="N293" s="7">
        <f t="shared" si="311"/>
        <v>0</v>
      </c>
      <c r="O293" s="373">
        <f t="shared" si="312"/>
        <v>5</v>
      </c>
      <c r="P293" s="7">
        <f t="shared" si="313"/>
        <v>3739630</v>
      </c>
      <c r="Q293" s="373">
        <v>0</v>
      </c>
      <c r="R293" s="29">
        <f t="shared" si="314"/>
        <v>0</v>
      </c>
      <c r="S293" s="373"/>
      <c r="T293" s="29">
        <f t="shared" si="314"/>
        <v>0</v>
      </c>
      <c r="U293" s="373"/>
      <c r="V293" s="29">
        <f t="shared" ref="V293:X293" si="331">ROUND(U293*$F293,0)</f>
        <v>0</v>
      </c>
      <c r="W293" s="373"/>
      <c r="X293" s="29">
        <f t="shared" si="331"/>
        <v>0</v>
      </c>
      <c r="Y293" s="373">
        <f t="shared" si="316"/>
        <v>0</v>
      </c>
      <c r="Z293" s="29">
        <f t="shared" si="317"/>
        <v>0</v>
      </c>
      <c r="AA293" s="373">
        <f t="shared" si="307"/>
        <v>5</v>
      </c>
      <c r="AB293" s="29">
        <f t="shared" si="308"/>
        <v>3739630</v>
      </c>
    </row>
    <row r="294" spans="2:28" x14ac:dyDescent="0.25">
      <c r="B294" s="28" t="s">
        <v>544</v>
      </c>
      <c r="C294" s="5" t="s">
        <v>545</v>
      </c>
      <c r="D294" s="4" t="s">
        <v>137</v>
      </c>
      <c r="E294" s="6">
        <v>150</v>
      </c>
      <c r="F294" s="374">
        <v>65252</v>
      </c>
      <c r="G294" s="452">
        <f t="shared" si="309"/>
        <v>9787800</v>
      </c>
      <c r="H294" s="373"/>
      <c r="I294" s="374">
        <v>65252</v>
      </c>
      <c r="J294" s="29">
        <f t="shared" si="302"/>
        <v>0</v>
      </c>
      <c r="K294" s="453"/>
      <c r="L294" s="7">
        <f t="shared" si="310"/>
        <v>0</v>
      </c>
      <c r="M294" s="453"/>
      <c r="N294" s="7">
        <f t="shared" si="311"/>
        <v>0</v>
      </c>
      <c r="O294" s="373">
        <f t="shared" si="312"/>
        <v>150</v>
      </c>
      <c r="P294" s="7">
        <f t="shared" si="313"/>
        <v>9787800</v>
      </c>
      <c r="Q294" s="373">
        <v>130</v>
      </c>
      <c r="R294" s="29">
        <f t="shared" si="314"/>
        <v>8482760</v>
      </c>
      <c r="S294" s="373"/>
      <c r="T294" s="29">
        <f t="shared" si="314"/>
        <v>0</v>
      </c>
      <c r="U294" s="373"/>
      <c r="V294" s="29">
        <f t="shared" ref="V294:X294" si="332">ROUND(U294*$F294,0)</f>
        <v>0</v>
      </c>
      <c r="W294" s="373"/>
      <c r="X294" s="29">
        <f t="shared" si="332"/>
        <v>0</v>
      </c>
      <c r="Y294" s="373">
        <f t="shared" si="316"/>
        <v>130</v>
      </c>
      <c r="Z294" s="29">
        <f t="shared" si="317"/>
        <v>8482760</v>
      </c>
      <c r="AA294" s="373">
        <f t="shared" si="307"/>
        <v>20</v>
      </c>
      <c r="AB294" s="29">
        <f t="shared" si="308"/>
        <v>1305040</v>
      </c>
    </row>
    <row r="295" spans="2:28" ht="26.4" x14ac:dyDescent="0.25">
      <c r="B295" s="28" t="s">
        <v>546</v>
      </c>
      <c r="C295" s="5" t="s">
        <v>547</v>
      </c>
      <c r="D295" s="4" t="s">
        <v>137</v>
      </c>
      <c r="E295" s="6">
        <v>8</v>
      </c>
      <c r="F295" s="374">
        <v>509522</v>
      </c>
      <c r="G295" s="452">
        <f t="shared" si="309"/>
        <v>4076176</v>
      </c>
      <c r="H295" s="373"/>
      <c r="I295" s="374">
        <v>509522</v>
      </c>
      <c r="J295" s="29">
        <f t="shared" si="302"/>
        <v>0</v>
      </c>
      <c r="K295" s="453"/>
      <c r="L295" s="7">
        <f t="shared" si="310"/>
        <v>0</v>
      </c>
      <c r="M295" s="453"/>
      <c r="N295" s="7">
        <f t="shared" si="311"/>
        <v>0</v>
      </c>
      <c r="O295" s="373">
        <f t="shared" si="312"/>
        <v>8</v>
      </c>
      <c r="P295" s="7">
        <f t="shared" si="313"/>
        <v>4076176</v>
      </c>
      <c r="Q295" s="373">
        <v>0</v>
      </c>
      <c r="R295" s="29">
        <f t="shared" si="314"/>
        <v>0</v>
      </c>
      <c r="S295" s="373"/>
      <c r="T295" s="29">
        <f t="shared" si="314"/>
        <v>0</v>
      </c>
      <c r="U295" s="373"/>
      <c r="V295" s="29">
        <f t="shared" ref="V295:X295" si="333">ROUND(U295*$F295,0)</f>
        <v>0</v>
      </c>
      <c r="W295" s="373"/>
      <c r="X295" s="29">
        <f t="shared" si="333"/>
        <v>0</v>
      </c>
      <c r="Y295" s="373">
        <f t="shared" si="316"/>
        <v>0</v>
      </c>
      <c r="Z295" s="29">
        <f t="shared" si="317"/>
        <v>0</v>
      </c>
      <c r="AA295" s="373">
        <f t="shared" si="307"/>
        <v>8</v>
      </c>
      <c r="AB295" s="29">
        <f t="shared" si="308"/>
        <v>4076176</v>
      </c>
    </row>
    <row r="296" spans="2:28" ht="39.6" x14ac:dyDescent="0.25">
      <c r="B296" s="28" t="s">
        <v>548</v>
      </c>
      <c r="C296" s="5" t="s">
        <v>549</v>
      </c>
      <c r="D296" s="4" t="s">
        <v>137</v>
      </c>
      <c r="E296" s="6">
        <v>5</v>
      </c>
      <c r="F296" s="374">
        <v>39920</v>
      </c>
      <c r="G296" s="452">
        <f t="shared" si="309"/>
        <v>199600</v>
      </c>
      <c r="H296" s="373"/>
      <c r="I296" s="374">
        <v>39920</v>
      </c>
      <c r="J296" s="29">
        <f t="shared" si="302"/>
        <v>0</v>
      </c>
      <c r="K296" s="453"/>
      <c r="L296" s="7">
        <f t="shared" si="310"/>
        <v>0</v>
      </c>
      <c r="M296" s="453"/>
      <c r="N296" s="7">
        <f t="shared" si="311"/>
        <v>0</v>
      </c>
      <c r="O296" s="373">
        <f t="shared" si="312"/>
        <v>5</v>
      </c>
      <c r="P296" s="7">
        <f t="shared" si="313"/>
        <v>199600</v>
      </c>
      <c r="Q296" s="373">
        <v>0</v>
      </c>
      <c r="R296" s="29">
        <f t="shared" si="314"/>
        <v>0</v>
      </c>
      <c r="S296" s="373"/>
      <c r="T296" s="29">
        <f t="shared" si="314"/>
        <v>0</v>
      </c>
      <c r="U296" s="373"/>
      <c r="V296" s="29">
        <f t="shared" ref="V296:X296" si="334">ROUND(U296*$F296,0)</f>
        <v>0</v>
      </c>
      <c r="W296" s="373"/>
      <c r="X296" s="29">
        <f t="shared" si="334"/>
        <v>0</v>
      </c>
      <c r="Y296" s="373">
        <f t="shared" si="316"/>
        <v>0</v>
      </c>
      <c r="Z296" s="29">
        <f t="shared" si="317"/>
        <v>0</v>
      </c>
      <c r="AA296" s="373">
        <f t="shared" si="307"/>
        <v>5</v>
      </c>
      <c r="AB296" s="29">
        <f t="shared" si="308"/>
        <v>199600</v>
      </c>
    </row>
    <row r="297" spans="2:28" ht="52.8" x14ac:dyDescent="0.25">
      <c r="B297" s="28" t="s">
        <v>550</v>
      </c>
      <c r="C297" s="5" t="s">
        <v>551</v>
      </c>
      <c r="D297" s="4" t="s">
        <v>137</v>
      </c>
      <c r="E297" s="6">
        <v>1</v>
      </c>
      <c r="F297" s="374">
        <v>139231</v>
      </c>
      <c r="G297" s="452">
        <f t="shared" si="309"/>
        <v>139231</v>
      </c>
      <c r="H297" s="373"/>
      <c r="I297" s="374">
        <v>139231</v>
      </c>
      <c r="J297" s="29">
        <f t="shared" si="302"/>
        <v>0</v>
      </c>
      <c r="K297" s="453"/>
      <c r="L297" s="7">
        <f t="shared" si="310"/>
        <v>0</v>
      </c>
      <c r="M297" s="453"/>
      <c r="N297" s="7">
        <f t="shared" si="311"/>
        <v>0</v>
      </c>
      <c r="O297" s="373">
        <f t="shared" si="312"/>
        <v>1</v>
      </c>
      <c r="P297" s="7">
        <f t="shared" si="313"/>
        <v>139231</v>
      </c>
      <c r="Q297" s="373">
        <v>0</v>
      </c>
      <c r="R297" s="29">
        <f t="shared" si="314"/>
        <v>0</v>
      </c>
      <c r="S297" s="373"/>
      <c r="T297" s="29">
        <f t="shared" si="314"/>
        <v>0</v>
      </c>
      <c r="U297" s="373"/>
      <c r="V297" s="29">
        <f t="shared" ref="V297:X297" si="335">ROUND(U297*$F297,0)</f>
        <v>0</v>
      </c>
      <c r="W297" s="373"/>
      <c r="X297" s="29">
        <f t="shared" si="335"/>
        <v>0</v>
      </c>
      <c r="Y297" s="373">
        <f t="shared" si="316"/>
        <v>0</v>
      </c>
      <c r="Z297" s="29">
        <f t="shared" si="317"/>
        <v>0</v>
      </c>
      <c r="AA297" s="373">
        <f t="shared" si="307"/>
        <v>1</v>
      </c>
      <c r="AB297" s="29">
        <f t="shared" si="308"/>
        <v>139231</v>
      </c>
    </row>
    <row r="298" spans="2:28" ht="26.4" x14ac:dyDescent="0.25">
      <c r="B298" s="28" t="s">
        <v>552</v>
      </c>
      <c r="C298" s="5" t="s">
        <v>553</v>
      </c>
      <c r="D298" s="4" t="s">
        <v>137</v>
      </c>
      <c r="E298" s="6">
        <v>1</v>
      </c>
      <c r="F298" s="374">
        <v>2133110</v>
      </c>
      <c r="G298" s="452">
        <f t="shared" si="309"/>
        <v>2133110</v>
      </c>
      <c r="H298" s="373"/>
      <c r="I298" s="374">
        <v>2133110</v>
      </c>
      <c r="J298" s="29">
        <f t="shared" si="302"/>
        <v>0</v>
      </c>
      <c r="K298" s="453"/>
      <c r="L298" s="7">
        <f t="shared" si="310"/>
        <v>0</v>
      </c>
      <c r="M298" s="453"/>
      <c r="N298" s="7">
        <f t="shared" si="311"/>
        <v>0</v>
      </c>
      <c r="O298" s="373">
        <f t="shared" si="312"/>
        <v>1</v>
      </c>
      <c r="P298" s="7">
        <f t="shared" si="313"/>
        <v>2133110</v>
      </c>
      <c r="Q298" s="373">
        <v>0</v>
      </c>
      <c r="R298" s="29">
        <f t="shared" si="314"/>
        <v>0</v>
      </c>
      <c r="S298" s="373"/>
      <c r="T298" s="29">
        <f t="shared" si="314"/>
        <v>0</v>
      </c>
      <c r="U298" s="373"/>
      <c r="V298" s="29">
        <f t="shared" ref="V298:X298" si="336">ROUND(U298*$F298,0)</f>
        <v>0</v>
      </c>
      <c r="W298" s="373"/>
      <c r="X298" s="29">
        <f t="shared" si="336"/>
        <v>0</v>
      </c>
      <c r="Y298" s="373">
        <f t="shared" si="316"/>
        <v>0</v>
      </c>
      <c r="Z298" s="29">
        <f t="shared" si="317"/>
        <v>0</v>
      </c>
      <c r="AA298" s="373">
        <f t="shared" si="307"/>
        <v>1</v>
      </c>
      <c r="AB298" s="29">
        <f t="shared" si="308"/>
        <v>2133110</v>
      </c>
    </row>
    <row r="299" spans="2:28" ht="132" x14ac:dyDescent="0.25">
      <c r="B299" s="28" t="s">
        <v>554</v>
      </c>
      <c r="C299" s="5" t="s">
        <v>555</v>
      </c>
      <c r="D299" s="4" t="s">
        <v>137</v>
      </c>
      <c r="E299" s="6">
        <v>1</v>
      </c>
      <c r="F299" s="374">
        <v>915170</v>
      </c>
      <c r="G299" s="452">
        <f t="shared" si="309"/>
        <v>915170</v>
      </c>
      <c r="H299" s="373"/>
      <c r="I299" s="374">
        <v>915170</v>
      </c>
      <c r="J299" s="29">
        <f t="shared" si="302"/>
        <v>0</v>
      </c>
      <c r="K299" s="453"/>
      <c r="L299" s="7">
        <f t="shared" si="310"/>
        <v>0</v>
      </c>
      <c r="M299" s="453"/>
      <c r="N299" s="7">
        <f t="shared" si="311"/>
        <v>0</v>
      </c>
      <c r="O299" s="373">
        <f t="shared" si="312"/>
        <v>1</v>
      </c>
      <c r="P299" s="7">
        <f t="shared" si="313"/>
        <v>915170</v>
      </c>
      <c r="Q299" s="373">
        <v>0</v>
      </c>
      <c r="R299" s="29">
        <f t="shared" si="314"/>
        <v>0</v>
      </c>
      <c r="S299" s="373"/>
      <c r="T299" s="29">
        <f t="shared" si="314"/>
        <v>0</v>
      </c>
      <c r="U299" s="373"/>
      <c r="V299" s="29">
        <f t="shared" ref="V299:X299" si="337">ROUND(U299*$F299,0)</f>
        <v>0</v>
      </c>
      <c r="W299" s="373"/>
      <c r="X299" s="29">
        <f t="shared" si="337"/>
        <v>0</v>
      </c>
      <c r="Y299" s="373">
        <f t="shared" si="316"/>
        <v>0</v>
      </c>
      <c r="Z299" s="29">
        <f t="shared" si="317"/>
        <v>0</v>
      </c>
      <c r="AA299" s="373">
        <f t="shared" si="307"/>
        <v>1</v>
      </c>
      <c r="AB299" s="29">
        <f t="shared" si="308"/>
        <v>915170</v>
      </c>
    </row>
    <row r="300" spans="2:28" ht="26.4" x14ac:dyDescent="0.25">
      <c r="B300" s="28" t="s">
        <v>556</v>
      </c>
      <c r="C300" s="5" t="s">
        <v>557</v>
      </c>
      <c r="D300" s="4" t="s">
        <v>137</v>
      </c>
      <c r="E300" s="6">
        <v>1</v>
      </c>
      <c r="F300" s="374">
        <v>406935</v>
      </c>
      <c r="G300" s="452">
        <f t="shared" si="309"/>
        <v>406935</v>
      </c>
      <c r="H300" s="373"/>
      <c r="I300" s="374">
        <v>406935</v>
      </c>
      <c r="J300" s="29">
        <f t="shared" si="302"/>
        <v>0</v>
      </c>
      <c r="K300" s="453"/>
      <c r="L300" s="7">
        <f t="shared" si="310"/>
        <v>0</v>
      </c>
      <c r="M300" s="453"/>
      <c r="N300" s="7">
        <f t="shared" si="311"/>
        <v>0</v>
      </c>
      <c r="O300" s="373">
        <f t="shared" si="312"/>
        <v>1</v>
      </c>
      <c r="P300" s="7">
        <f t="shared" si="313"/>
        <v>406935</v>
      </c>
      <c r="Q300" s="373">
        <v>0</v>
      </c>
      <c r="R300" s="29">
        <f t="shared" si="314"/>
        <v>0</v>
      </c>
      <c r="S300" s="373"/>
      <c r="T300" s="29">
        <f t="shared" si="314"/>
        <v>0</v>
      </c>
      <c r="U300" s="373"/>
      <c r="V300" s="29">
        <f t="shared" ref="V300:X300" si="338">ROUND(U300*$F300,0)</f>
        <v>0</v>
      </c>
      <c r="W300" s="373"/>
      <c r="X300" s="29">
        <f t="shared" si="338"/>
        <v>0</v>
      </c>
      <c r="Y300" s="373">
        <f t="shared" si="316"/>
        <v>0</v>
      </c>
      <c r="Z300" s="29">
        <f t="shared" si="317"/>
        <v>0</v>
      </c>
      <c r="AA300" s="373">
        <f t="shared" si="307"/>
        <v>1</v>
      </c>
      <c r="AB300" s="29">
        <f t="shared" si="308"/>
        <v>406935</v>
      </c>
    </row>
    <row r="301" spans="2:28" ht="26.4" x14ac:dyDescent="0.25">
      <c r="B301" s="28" t="s">
        <v>558</v>
      </c>
      <c r="C301" s="5" t="s">
        <v>559</v>
      </c>
      <c r="D301" s="4" t="s">
        <v>137</v>
      </c>
      <c r="E301" s="6">
        <v>0</v>
      </c>
      <c r="F301" s="374">
        <v>314277</v>
      </c>
      <c r="G301" s="452">
        <f t="shared" si="309"/>
        <v>0</v>
      </c>
      <c r="H301" s="373"/>
      <c r="I301" s="374">
        <v>314277</v>
      </c>
      <c r="J301" s="29">
        <f t="shared" si="302"/>
        <v>0</v>
      </c>
      <c r="K301" s="453"/>
      <c r="L301" s="7">
        <f t="shared" si="310"/>
        <v>0</v>
      </c>
      <c r="M301" s="453"/>
      <c r="N301" s="7">
        <f t="shared" si="311"/>
        <v>0</v>
      </c>
      <c r="O301" s="373">
        <f t="shared" si="312"/>
        <v>0</v>
      </c>
      <c r="P301" s="7">
        <f t="shared" si="313"/>
        <v>0</v>
      </c>
      <c r="Q301" s="373">
        <v>0</v>
      </c>
      <c r="R301" s="29">
        <f t="shared" si="314"/>
        <v>0</v>
      </c>
      <c r="S301" s="373"/>
      <c r="T301" s="29">
        <f t="shared" si="314"/>
        <v>0</v>
      </c>
      <c r="U301" s="373"/>
      <c r="V301" s="29">
        <f t="shared" ref="V301:X301" si="339">ROUND(U301*$F301,0)</f>
        <v>0</v>
      </c>
      <c r="W301" s="373"/>
      <c r="X301" s="29">
        <f t="shared" si="339"/>
        <v>0</v>
      </c>
      <c r="Y301" s="373">
        <f t="shared" si="316"/>
        <v>0</v>
      </c>
      <c r="Z301" s="29">
        <f t="shared" si="317"/>
        <v>0</v>
      </c>
      <c r="AA301" s="373">
        <f t="shared" si="307"/>
        <v>0</v>
      </c>
      <c r="AB301" s="29">
        <f t="shared" si="308"/>
        <v>0</v>
      </c>
    </row>
    <row r="302" spans="2:28" ht="26.4" x14ac:dyDescent="0.25">
      <c r="B302" s="28" t="s">
        <v>560</v>
      </c>
      <c r="C302" s="5" t="s">
        <v>561</v>
      </c>
      <c r="D302" s="4" t="s">
        <v>137</v>
      </c>
      <c r="E302" s="6">
        <v>0</v>
      </c>
      <c r="F302" s="374">
        <v>594467</v>
      </c>
      <c r="G302" s="452">
        <f t="shared" si="309"/>
        <v>0</v>
      </c>
      <c r="H302" s="373"/>
      <c r="I302" s="374">
        <v>594467</v>
      </c>
      <c r="J302" s="29">
        <f t="shared" si="302"/>
        <v>0</v>
      </c>
      <c r="K302" s="453"/>
      <c r="L302" s="7">
        <f t="shared" si="310"/>
        <v>0</v>
      </c>
      <c r="M302" s="453"/>
      <c r="N302" s="7">
        <f t="shared" si="311"/>
        <v>0</v>
      </c>
      <c r="O302" s="373">
        <f t="shared" si="312"/>
        <v>0</v>
      </c>
      <c r="P302" s="7">
        <f t="shared" si="313"/>
        <v>0</v>
      </c>
      <c r="Q302" s="373">
        <v>0</v>
      </c>
      <c r="R302" s="29">
        <f t="shared" si="314"/>
        <v>0</v>
      </c>
      <c r="S302" s="373"/>
      <c r="T302" s="29">
        <f t="shared" si="314"/>
        <v>0</v>
      </c>
      <c r="U302" s="373"/>
      <c r="V302" s="29">
        <f t="shared" ref="V302:X302" si="340">ROUND(U302*$F302,0)</f>
        <v>0</v>
      </c>
      <c r="W302" s="373"/>
      <c r="X302" s="29">
        <f t="shared" si="340"/>
        <v>0</v>
      </c>
      <c r="Y302" s="373">
        <f t="shared" si="316"/>
        <v>0</v>
      </c>
      <c r="Z302" s="29">
        <f t="shared" si="317"/>
        <v>0</v>
      </c>
      <c r="AA302" s="373">
        <f t="shared" si="307"/>
        <v>0</v>
      </c>
      <c r="AB302" s="29">
        <f t="shared" si="308"/>
        <v>0</v>
      </c>
    </row>
    <row r="303" spans="2:28" ht="39.6" x14ac:dyDescent="0.25">
      <c r="B303" s="28" t="s">
        <v>562</v>
      </c>
      <c r="C303" s="5" t="s">
        <v>563</v>
      </c>
      <c r="D303" s="4" t="s">
        <v>137</v>
      </c>
      <c r="E303" s="6">
        <v>120</v>
      </c>
      <c r="F303" s="374">
        <v>75371</v>
      </c>
      <c r="G303" s="452">
        <f t="shared" si="309"/>
        <v>9044520</v>
      </c>
      <c r="H303" s="373"/>
      <c r="I303" s="374">
        <v>75371</v>
      </c>
      <c r="J303" s="29">
        <f t="shared" si="302"/>
        <v>0</v>
      </c>
      <c r="K303" s="453"/>
      <c r="L303" s="7">
        <f t="shared" si="310"/>
        <v>0</v>
      </c>
      <c r="M303" s="453"/>
      <c r="N303" s="7">
        <f t="shared" si="311"/>
        <v>0</v>
      </c>
      <c r="O303" s="373">
        <f t="shared" si="312"/>
        <v>120</v>
      </c>
      <c r="P303" s="7">
        <f t="shared" si="313"/>
        <v>9044520</v>
      </c>
      <c r="Q303" s="373">
        <v>0</v>
      </c>
      <c r="R303" s="29">
        <f t="shared" si="314"/>
        <v>0</v>
      </c>
      <c r="S303" s="373"/>
      <c r="T303" s="29">
        <f t="shared" si="314"/>
        <v>0</v>
      </c>
      <c r="U303" s="373"/>
      <c r="V303" s="29">
        <f t="shared" ref="V303:X303" si="341">ROUND(U303*$F303,0)</f>
        <v>0</v>
      </c>
      <c r="W303" s="373"/>
      <c r="X303" s="29">
        <f t="shared" si="341"/>
        <v>0</v>
      </c>
      <c r="Y303" s="373">
        <f t="shared" si="316"/>
        <v>0</v>
      </c>
      <c r="Z303" s="29">
        <f t="shared" si="317"/>
        <v>0</v>
      </c>
      <c r="AA303" s="373">
        <f t="shared" si="307"/>
        <v>120</v>
      </c>
      <c r="AB303" s="29">
        <f t="shared" si="308"/>
        <v>9044520</v>
      </c>
    </row>
    <row r="304" spans="2:28" ht="26.4" x14ac:dyDescent="0.25">
      <c r="B304" s="28" t="s">
        <v>564</v>
      </c>
      <c r="C304" s="5" t="s">
        <v>565</v>
      </c>
      <c r="D304" s="4" t="s">
        <v>137</v>
      </c>
      <c r="E304" s="6">
        <v>2</v>
      </c>
      <c r="F304" s="374">
        <v>92706</v>
      </c>
      <c r="G304" s="452">
        <f t="shared" si="309"/>
        <v>185412</v>
      </c>
      <c r="H304" s="373"/>
      <c r="I304" s="374">
        <v>92706</v>
      </c>
      <c r="J304" s="29">
        <f t="shared" si="302"/>
        <v>0</v>
      </c>
      <c r="K304" s="453"/>
      <c r="L304" s="7">
        <f t="shared" si="310"/>
        <v>0</v>
      </c>
      <c r="M304" s="453"/>
      <c r="N304" s="7">
        <f t="shared" si="311"/>
        <v>0</v>
      </c>
      <c r="O304" s="373">
        <f t="shared" si="312"/>
        <v>2</v>
      </c>
      <c r="P304" s="7">
        <f t="shared" si="313"/>
        <v>185412</v>
      </c>
      <c r="Q304" s="373">
        <v>0</v>
      </c>
      <c r="R304" s="29">
        <f t="shared" si="314"/>
        <v>0</v>
      </c>
      <c r="S304" s="373"/>
      <c r="T304" s="29">
        <f t="shared" si="314"/>
        <v>0</v>
      </c>
      <c r="U304" s="373"/>
      <c r="V304" s="29">
        <f t="shared" ref="V304:X304" si="342">ROUND(U304*$F304,0)</f>
        <v>0</v>
      </c>
      <c r="W304" s="373"/>
      <c r="X304" s="29">
        <f t="shared" si="342"/>
        <v>0</v>
      </c>
      <c r="Y304" s="373">
        <f t="shared" si="316"/>
        <v>0</v>
      </c>
      <c r="Z304" s="29">
        <f t="shared" si="317"/>
        <v>0</v>
      </c>
      <c r="AA304" s="373">
        <f t="shared" si="307"/>
        <v>2</v>
      </c>
      <c r="AB304" s="29">
        <f t="shared" si="308"/>
        <v>185412</v>
      </c>
    </row>
    <row r="305" spans="2:28" ht="39.6" x14ac:dyDescent="0.25">
      <c r="B305" s="28" t="s">
        <v>566</v>
      </c>
      <c r="C305" s="5" t="s">
        <v>567</v>
      </c>
      <c r="D305" s="4" t="s">
        <v>137</v>
      </c>
      <c r="E305" s="6">
        <v>0</v>
      </c>
      <c r="F305" s="374">
        <v>26508</v>
      </c>
      <c r="G305" s="452">
        <f t="shared" si="309"/>
        <v>0</v>
      </c>
      <c r="H305" s="373"/>
      <c r="I305" s="374">
        <v>26508</v>
      </c>
      <c r="J305" s="29">
        <f t="shared" si="302"/>
        <v>0</v>
      </c>
      <c r="K305" s="453"/>
      <c r="L305" s="7">
        <f t="shared" si="310"/>
        <v>0</v>
      </c>
      <c r="M305" s="453"/>
      <c r="N305" s="7">
        <f t="shared" si="311"/>
        <v>0</v>
      </c>
      <c r="O305" s="373">
        <f t="shared" si="312"/>
        <v>0</v>
      </c>
      <c r="P305" s="7">
        <f t="shared" si="313"/>
        <v>0</v>
      </c>
      <c r="Q305" s="373">
        <v>0</v>
      </c>
      <c r="R305" s="29">
        <f t="shared" si="314"/>
        <v>0</v>
      </c>
      <c r="S305" s="373"/>
      <c r="T305" s="29">
        <f t="shared" si="314"/>
        <v>0</v>
      </c>
      <c r="U305" s="373"/>
      <c r="V305" s="29">
        <f t="shared" ref="V305:X305" si="343">ROUND(U305*$F305,0)</f>
        <v>0</v>
      </c>
      <c r="W305" s="373"/>
      <c r="X305" s="29">
        <f t="shared" si="343"/>
        <v>0</v>
      </c>
      <c r="Y305" s="373">
        <f t="shared" si="316"/>
        <v>0</v>
      </c>
      <c r="Z305" s="29">
        <f t="shared" si="317"/>
        <v>0</v>
      </c>
      <c r="AA305" s="373">
        <f t="shared" si="307"/>
        <v>0</v>
      </c>
      <c r="AB305" s="29">
        <f t="shared" si="308"/>
        <v>0</v>
      </c>
    </row>
    <row r="306" spans="2:28" ht="105.6" x14ac:dyDescent="0.25">
      <c r="B306" s="28" t="s">
        <v>568</v>
      </c>
      <c r="C306" s="5" t="s">
        <v>569</v>
      </c>
      <c r="D306" s="4" t="s">
        <v>137</v>
      </c>
      <c r="E306" s="6">
        <v>170</v>
      </c>
      <c r="F306" s="374">
        <v>135756</v>
      </c>
      <c r="G306" s="452">
        <f t="shared" si="309"/>
        <v>23078520</v>
      </c>
      <c r="H306" s="373"/>
      <c r="I306" s="374">
        <v>135756</v>
      </c>
      <c r="J306" s="29">
        <f t="shared" si="302"/>
        <v>0</v>
      </c>
      <c r="K306" s="453"/>
      <c r="L306" s="7">
        <f t="shared" si="310"/>
        <v>0</v>
      </c>
      <c r="M306" s="453"/>
      <c r="N306" s="7">
        <f t="shared" si="311"/>
        <v>0</v>
      </c>
      <c r="O306" s="373">
        <f t="shared" si="312"/>
        <v>170</v>
      </c>
      <c r="P306" s="7">
        <f t="shared" si="313"/>
        <v>23078520</v>
      </c>
      <c r="Q306" s="373">
        <v>0</v>
      </c>
      <c r="R306" s="29">
        <f t="shared" si="314"/>
        <v>0</v>
      </c>
      <c r="S306" s="373"/>
      <c r="T306" s="29">
        <f t="shared" si="314"/>
        <v>0</v>
      </c>
      <c r="U306" s="373"/>
      <c r="V306" s="29">
        <f t="shared" ref="V306:X306" si="344">ROUND(U306*$F306,0)</f>
        <v>0</v>
      </c>
      <c r="W306" s="373"/>
      <c r="X306" s="29">
        <f t="shared" si="344"/>
        <v>0</v>
      </c>
      <c r="Y306" s="373">
        <f t="shared" si="316"/>
        <v>0</v>
      </c>
      <c r="Z306" s="29">
        <f t="shared" si="317"/>
        <v>0</v>
      </c>
      <c r="AA306" s="373">
        <f t="shared" si="307"/>
        <v>170</v>
      </c>
      <c r="AB306" s="29">
        <f t="shared" si="308"/>
        <v>23078520</v>
      </c>
    </row>
    <row r="307" spans="2:28" x14ac:dyDescent="0.25">
      <c r="B307" s="28" t="s">
        <v>570</v>
      </c>
      <c r="C307" s="5" t="s">
        <v>571</v>
      </c>
      <c r="D307" s="4" t="s">
        <v>13</v>
      </c>
      <c r="E307" s="6">
        <v>2400</v>
      </c>
      <c r="F307" s="374">
        <v>4540</v>
      </c>
      <c r="G307" s="452">
        <f t="shared" si="309"/>
        <v>10896000</v>
      </c>
      <c r="H307" s="373"/>
      <c r="I307" s="374">
        <v>4540</v>
      </c>
      <c r="J307" s="29">
        <f t="shared" ref="J307:J338" si="345">H307*I307</f>
        <v>0</v>
      </c>
      <c r="K307" s="453"/>
      <c r="L307" s="7">
        <f t="shared" si="310"/>
        <v>0</v>
      </c>
      <c r="M307" s="453"/>
      <c r="N307" s="7">
        <f t="shared" si="311"/>
        <v>0</v>
      </c>
      <c r="O307" s="373">
        <f t="shared" si="312"/>
        <v>2400</v>
      </c>
      <c r="P307" s="7">
        <f t="shared" si="313"/>
        <v>10896000</v>
      </c>
      <c r="Q307" s="373">
        <v>0</v>
      </c>
      <c r="R307" s="29">
        <f t="shared" si="314"/>
        <v>0</v>
      </c>
      <c r="S307" s="373"/>
      <c r="T307" s="29">
        <f t="shared" si="314"/>
        <v>0</v>
      </c>
      <c r="U307" s="373"/>
      <c r="V307" s="29">
        <f t="shared" ref="V307:X307" si="346">ROUND(U307*$F307,0)</f>
        <v>0</v>
      </c>
      <c r="W307" s="373"/>
      <c r="X307" s="29">
        <f t="shared" si="346"/>
        <v>0</v>
      </c>
      <c r="Y307" s="373">
        <f t="shared" si="316"/>
        <v>0</v>
      </c>
      <c r="Z307" s="29">
        <f t="shared" si="317"/>
        <v>0</v>
      </c>
      <c r="AA307" s="373">
        <f t="shared" si="307"/>
        <v>2400</v>
      </c>
      <c r="AB307" s="29">
        <f t="shared" si="308"/>
        <v>10896000</v>
      </c>
    </row>
    <row r="308" spans="2:28" ht="26.4" x14ac:dyDescent="0.25">
      <c r="B308" s="28" t="s">
        <v>572</v>
      </c>
      <c r="C308" s="5" t="s">
        <v>573</v>
      </c>
      <c r="D308" s="4" t="s">
        <v>137</v>
      </c>
      <c r="E308" s="6">
        <v>10</v>
      </c>
      <c r="F308" s="374">
        <v>613054</v>
      </c>
      <c r="G308" s="452">
        <f t="shared" si="309"/>
        <v>6130540</v>
      </c>
      <c r="H308" s="373"/>
      <c r="I308" s="374">
        <v>613054</v>
      </c>
      <c r="J308" s="29">
        <f t="shared" si="345"/>
        <v>0</v>
      </c>
      <c r="K308" s="453"/>
      <c r="L308" s="7">
        <f t="shared" si="310"/>
        <v>0</v>
      </c>
      <c r="M308" s="453"/>
      <c r="N308" s="7">
        <f t="shared" si="311"/>
        <v>0</v>
      </c>
      <c r="O308" s="373">
        <f t="shared" si="312"/>
        <v>10</v>
      </c>
      <c r="P308" s="7">
        <f t="shared" si="313"/>
        <v>6130540</v>
      </c>
      <c r="Q308" s="373">
        <v>0</v>
      </c>
      <c r="R308" s="29">
        <f t="shared" si="314"/>
        <v>0</v>
      </c>
      <c r="S308" s="373"/>
      <c r="T308" s="29">
        <f t="shared" si="314"/>
        <v>0</v>
      </c>
      <c r="U308" s="373"/>
      <c r="V308" s="29">
        <f t="shared" ref="V308:X308" si="347">ROUND(U308*$F308,0)</f>
        <v>0</v>
      </c>
      <c r="W308" s="373"/>
      <c r="X308" s="29">
        <f t="shared" si="347"/>
        <v>0</v>
      </c>
      <c r="Y308" s="373">
        <f t="shared" si="316"/>
        <v>0</v>
      </c>
      <c r="Z308" s="29">
        <f t="shared" si="317"/>
        <v>0</v>
      </c>
      <c r="AA308" s="373">
        <f t="shared" si="307"/>
        <v>10</v>
      </c>
      <c r="AB308" s="29">
        <f t="shared" si="308"/>
        <v>6130540</v>
      </c>
    </row>
    <row r="309" spans="2:28" x14ac:dyDescent="0.25">
      <c r="B309" s="26" t="s">
        <v>574</v>
      </c>
      <c r="C309" s="1" t="s">
        <v>575</v>
      </c>
      <c r="D309" s="2"/>
      <c r="E309" s="2"/>
      <c r="F309" s="372"/>
      <c r="G309" s="450">
        <f t="shared" si="309"/>
        <v>0</v>
      </c>
      <c r="H309" s="371"/>
      <c r="I309" s="372"/>
      <c r="J309" s="27">
        <f t="shared" si="345"/>
        <v>0</v>
      </c>
      <c r="K309" s="451"/>
      <c r="L309" s="3">
        <f t="shared" si="310"/>
        <v>0</v>
      </c>
      <c r="M309" s="451"/>
      <c r="N309" s="3">
        <f t="shared" si="311"/>
        <v>0</v>
      </c>
      <c r="O309" s="371">
        <f t="shared" si="312"/>
        <v>0</v>
      </c>
      <c r="P309" s="3">
        <f t="shared" si="313"/>
        <v>0</v>
      </c>
      <c r="Q309" s="371"/>
      <c r="R309" s="27">
        <f t="shared" si="314"/>
        <v>0</v>
      </c>
      <c r="S309" s="371"/>
      <c r="T309" s="27">
        <f t="shared" si="314"/>
        <v>0</v>
      </c>
      <c r="U309" s="371"/>
      <c r="V309" s="27">
        <f t="shared" ref="V309:X309" si="348">ROUND(U309*$F309,0)</f>
        <v>0</v>
      </c>
      <c r="W309" s="371"/>
      <c r="X309" s="27">
        <f t="shared" si="348"/>
        <v>0</v>
      </c>
      <c r="Y309" s="371">
        <f t="shared" si="316"/>
        <v>0</v>
      </c>
      <c r="Z309" s="27">
        <f t="shared" si="317"/>
        <v>0</v>
      </c>
      <c r="AA309" s="371">
        <f t="shared" si="307"/>
        <v>0</v>
      </c>
      <c r="AB309" s="27">
        <f t="shared" si="308"/>
        <v>0</v>
      </c>
    </row>
    <row r="310" spans="2:28" x14ac:dyDescent="0.25">
      <c r="B310" s="31" t="s">
        <v>576</v>
      </c>
      <c r="C310" s="10" t="s">
        <v>577</v>
      </c>
      <c r="D310" s="11"/>
      <c r="E310" s="11"/>
      <c r="F310" s="11"/>
      <c r="G310" s="457">
        <f t="shared" si="309"/>
        <v>0</v>
      </c>
      <c r="H310" s="377"/>
      <c r="I310" s="11"/>
      <c r="J310" s="378">
        <f t="shared" si="345"/>
        <v>0</v>
      </c>
      <c r="K310" s="458"/>
      <c r="L310" s="11">
        <f t="shared" si="310"/>
        <v>0</v>
      </c>
      <c r="M310" s="458"/>
      <c r="N310" s="11">
        <f t="shared" si="311"/>
        <v>0</v>
      </c>
      <c r="O310" s="377">
        <f t="shared" si="312"/>
        <v>0</v>
      </c>
      <c r="P310" s="11">
        <f t="shared" si="313"/>
        <v>0</v>
      </c>
      <c r="Q310" s="377"/>
      <c r="R310" s="378">
        <f t="shared" si="314"/>
        <v>0</v>
      </c>
      <c r="S310" s="377"/>
      <c r="T310" s="378">
        <f t="shared" si="314"/>
        <v>0</v>
      </c>
      <c r="U310" s="377"/>
      <c r="V310" s="378">
        <f t="shared" ref="V310:X310" si="349">ROUND(U310*$F310,0)</f>
        <v>0</v>
      </c>
      <c r="W310" s="377"/>
      <c r="X310" s="378">
        <f t="shared" si="349"/>
        <v>0</v>
      </c>
      <c r="Y310" s="377">
        <f t="shared" si="316"/>
        <v>0</v>
      </c>
      <c r="Z310" s="378">
        <f t="shared" si="317"/>
        <v>0</v>
      </c>
      <c r="AA310" s="377">
        <f t="shared" si="307"/>
        <v>0</v>
      </c>
      <c r="AB310" s="378">
        <f t="shared" si="308"/>
        <v>0</v>
      </c>
    </row>
    <row r="311" spans="2:28" ht="52.8" x14ac:dyDescent="0.25">
      <c r="B311" s="28" t="s">
        <v>578</v>
      </c>
      <c r="C311" s="5" t="s">
        <v>579</v>
      </c>
      <c r="D311" s="4" t="s">
        <v>13</v>
      </c>
      <c r="E311" s="6">
        <v>0</v>
      </c>
      <c r="F311" s="374">
        <v>93111</v>
      </c>
      <c r="G311" s="452">
        <f t="shared" si="309"/>
        <v>0</v>
      </c>
      <c r="H311" s="373"/>
      <c r="I311" s="374">
        <v>93111</v>
      </c>
      <c r="J311" s="29">
        <f t="shared" si="345"/>
        <v>0</v>
      </c>
      <c r="K311" s="453"/>
      <c r="L311" s="7">
        <f t="shared" si="310"/>
        <v>0</v>
      </c>
      <c r="M311" s="453"/>
      <c r="N311" s="7">
        <f t="shared" si="311"/>
        <v>0</v>
      </c>
      <c r="O311" s="373">
        <f t="shared" si="312"/>
        <v>0</v>
      </c>
      <c r="P311" s="7">
        <f t="shared" si="313"/>
        <v>0</v>
      </c>
      <c r="Q311" s="373">
        <v>0</v>
      </c>
      <c r="R311" s="29">
        <f t="shared" si="314"/>
        <v>0</v>
      </c>
      <c r="S311" s="373"/>
      <c r="T311" s="29">
        <f t="shared" si="314"/>
        <v>0</v>
      </c>
      <c r="U311" s="373"/>
      <c r="V311" s="29">
        <f t="shared" ref="V311:X311" si="350">ROUND(U311*$F311,0)</f>
        <v>0</v>
      </c>
      <c r="W311" s="373"/>
      <c r="X311" s="29">
        <f t="shared" si="350"/>
        <v>0</v>
      </c>
      <c r="Y311" s="373">
        <f t="shared" si="316"/>
        <v>0</v>
      </c>
      <c r="Z311" s="29">
        <f t="shared" si="317"/>
        <v>0</v>
      </c>
      <c r="AA311" s="373">
        <f t="shared" si="307"/>
        <v>0</v>
      </c>
      <c r="AB311" s="29">
        <f t="shared" si="308"/>
        <v>0</v>
      </c>
    </row>
    <row r="312" spans="2:28" ht="69.599999999999994" customHeight="1" x14ac:dyDescent="0.25">
      <c r="B312" s="28" t="s">
        <v>580</v>
      </c>
      <c r="C312" s="5" t="s">
        <v>581</v>
      </c>
      <c r="D312" s="4" t="s">
        <v>13</v>
      </c>
      <c r="E312" s="6">
        <v>0</v>
      </c>
      <c r="F312" s="374">
        <v>47903</v>
      </c>
      <c r="G312" s="452">
        <f t="shared" si="309"/>
        <v>0</v>
      </c>
      <c r="H312" s="373"/>
      <c r="I312" s="374">
        <v>47903</v>
      </c>
      <c r="J312" s="29">
        <f t="shared" si="345"/>
        <v>0</v>
      </c>
      <c r="K312" s="453"/>
      <c r="L312" s="7">
        <f t="shared" si="310"/>
        <v>0</v>
      </c>
      <c r="M312" s="453"/>
      <c r="N312" s="7">
        <f t="shared" si="311"/>
        <v>0</v>
      </c>
      <c r="O312" s="373">
        <f t="shared" si="312"/>
        <v>0</v>
      </c>
      <c r="P312" s="7">
        <f t="shared" si="313"/>
        <v>0</v>
      </c>
      <c r="Q312" s="373">
        <v>0</v>
      </c>
      <c r="R312" s="29">
        <f t="shared" si="314"/>
        <v>0</v>
      </c>
      <c r="S312" s="373"/>
      <c r="T312" s="29">
        <f t="shared" si="314"/>
        <v>0</v>
      </c>
      <c r="U312" s="373"/>
      <c r="V312" s="29">
        <f t="shared" ref="V312:X312" si="351">ROUND(U312*$F312,0)</f>
        <v>0</v>
      </c>
      <c r="W312" s="373"/>
      <c r="X312" s="29">
        <f t="shared" si="351"/>
        <v>0</v>
      </c>
      <c r="Y312" s="373">
        <f t="shared" si="316"/>
        <v>0</v>
      </c>
      <c r="Z312" s="29">
        <f t="shared" si="317"/>
        <v>0</v>
      </c>
      <c r="AA312" s="373">
        <f t="shared" si="307"/>
        <v>0</v>
      </c>
      <c r="AB312" s="29">
        <f t="shared" si="308"/>
        <v>0</v>
      </c>
    </row>
    <row r="313" spans="2:28" ht="66.599999999999994" customHeight="1" x14ac:dyDescent="0.25">
      <c r="B313" s="28" t="s">
        <v>582</v>
      </c>
      <c r="C313" s="5" t="s">
        <v>583</v>
      </c>
      <c r="D313" s="4" t="s">
        <v>13</v>
      </c>
      <c r="E313" s="6">
        <v>0</v>
      </c>
      <c r="F313" s="374">
        <v>62416</v>
      </c>
      <c r="G313" s="452">
        <f t="shared" si="309"/>
        <v>0</v>
      </c>
      <c r="H313" s="373"/>
      <c r="I313" s="374">
        <v>62416</v>
      </c>
      <c r="J313" s="29">
        <f t="shared" si="345"/>
        <v>0</v>
      </c>
      <c r="K313" s="453"/>
      <c r="L313" s="7">
        <f t="shared" si="310"/>
        <v>0</v>
      </c>
      <c r="M313" s="453"/>
      <c r="N313" s="7">
        <f t="shared" si="311"/>
        <v>0</v>
      </c>
      <c r="O313" s="373">
        <f t="shared" si="312"/>
        <v>0</v>
      </c>
      <c r="P313" s="7">
        <f t="shared" si="313"/>
        <v>0</v>
      </c>
      <c r="Q313" s="373">
        <v>0</v>
      </c>
      <c r="R313" s="29">
        <f t="shared" si="314"/>
        <v>0</v>
      </c>
      <c r="S313" s="373"/>
      <c r="T313" s="29">
        <f t="shared" si="314"/>
        <v>0</v>
      </c>
      <c r="U313" s="373"/>
      <c r="V313" s="29">
        <f t="shared" ref="V313:X313" si="352">ROUND(U313*$F313,0)</f>
        <v>0</v>
      </c>
      <c r="W313" s="373"/>
      <c r="X313" s="29">
        <f t="shared" si="352"/>
        <v>0</v>
      </c>
      <c r="Y313" s="373">
        <f t="shared" si="316"/>
        <v>0</v>
      </c>
      <c r="Z313" s="29">
        <f t="shared" si="317"/>
        <v>0</v>
      </c>
      <c r="AA313" s="373">
        <f t="shared" si="307"/>
        <v>0</v>
      </c>
      <c r="AB313" s="29">
        <f t="shared" si="308"/>
        <v>0</v>
      </c>
    </row>
    <row r="314" spans="2:28" x14ac:dyDescent="0.25">
      <c r="B314" s="31" t="s">
        <v>584</v>
      </c>
      <c r="C314" s="10" t="s">
        <v>585</v>
      </c>
      <c r="D314" s="11"/>
      <c r="E314" s="11"/>
      <c r="F314" s="11"/>
      <c r="G314" s="457">
        <f t="shared" si="309"/>
        <v>0</v>
      </c>
      <c r="H314" s="377"/>
      <c r="I314" s="11"/>
      <c r="J314" s="378">
        <f t="shared" si="345"/>
        <v>0</v>
      </c>
      <c r="K314" s="458"/>
      <c r="L314" s="11">
        <f t="shared" si="310"/>
        <v>0</v>
      </c>
      <c r="M314" s="458"/>
      <c r="N314" s="11">
        <f t="shared" si="311"/>
        <v>0</v>
      </c>
      <c r="O314" s="377">
        <f t="shared" si="312"/>
        <v>0</v>
      </c>
      <c r="P314" s="11">
        <f t="shared" si="313"/>
        <v>0</v>
      </c>
      <c r="Q314" s="377"/>
      <c r="R314" s="378">
        <f t="shared" si="314"/>
        <v>0</v>
      </c>
      <c r="S314" s="377"/>
      <c r="T314" s="378">
        <f t="shared" si="314"/>
        <v>0</v>
      </c>
      <c r="U314" s="377"/>
      <c r="V314" s="378">
        <f t="shared" ref="V314:X314" si="353">ROUND(U314*$F314,0)</f>
        <v>0</v>
      </c>
      <c r="W314" s="377"/>
      <c r="X314" s="378">
        <f t="shared" si="353"/>
        <v>0</v>
      </c>
      <c r="Y314" s="377">
        <f t="shared" si="316"/>
        <v>0</v>
      </c>
      <c r="Z314" s="378">
        <f t="shared" si="317"/>
        <v>0</v>
      </c>
      <c r="AA314" s="377">
        <f t="shared" si="307"/>
        <v>0</v>
      </c>
      <c r="AB314" s="378">
        <f t="shared" si="308"/>
        <v>0</v>
      </c>
    </row>
    <row r="315" spans="2:28" ht="52.8" x14ac:dyDescent="0.25">
      <c r="B315" s="28" t="s">
        <v>586</v>
      </c>
      <c r="C315" s="5" t="s">
        <v>587</v>
      </c>
      <c r="D315" s="4" t="s">
        <v>137</v>
      </c>
      <c r="E315" s="6">
        <v>0</v>
      </c>
      <c r="F315" s="374">
        <v>13647</v>
      </c>
      <c r="G315" s="452">
        <f t="shared" si="309"/>
        <v>0</v>
      </c>
      <c r="H315" s="373"/>
      <c r="I315" s="374">
        <v>13647</v>
      </c>
      <c r="J315" s="29">
        <f t="shared" si="345"/>
        <v>0</v>
      </c>
      <c r="K315" s="453"/>
      <c r="L315" s="7">
        <f t="shared" si="310"/>
        <v>0</v>
      </c>
      <c r="M315" s="453"/>
      <c r="N315" s="7">
        <f t="shared" si="311"/>
        <v>0</v>
      </c>
      <c r="O315" s="373">
        <f t="shared" si="312"/>
        <v>0</v>
      </c>
      <c r="P315" s="7">
        <f t="shared" si="313"/>
        <v>0</v>
      </c>
      <c r="Q315" s="373">
        <v>0</v>
      </c>
      <c r="R315" s="29">
        <f t="shared" si="314"/>
        <v>0</v>
      </c>
      <c r="S315" s="373"/>
      <c r="T315" s="29">
        <f t="shared" si="314"/>
        <v>0</v>
      </c>
      <c r="U315" s="373"/>
      <c r="V315" s="29">
        <f t="shared" ref="V315:X315" si="354">ROUND(U315*$F315,0)</f>
        <v>0</v>
      </c>
      <c r="W315" s="373"/>
      <c r="X315" s="29">
        <f t="shared" si="354"/>
        <v>0</v>
      </c>
      <c r="Y315" s="373">
        <f t="shared" si="316"/>
        <v>0</v>
      </c>
      <c r="Z315" s="29">
        <f t="shared" si="317"/>
        <v>0</v>
      </c>
      <c r="AA315" s="373">
        <f t="shared" si="307"/>
        <v>0</v>
      </c>
      <c r="AB315" s="29">
        <f t="shared" si="308"/>
        <v>0</v>
      </c>
    </row>
    <row r="316" spans="2:28" ht="52.8" x14ac:dyDescent="0.25">
      <c r="B316" s="28" t="s">
        <v>588</v>
      </c>
      <c r="C316" s="5" t="s">
        <v>589</v>
      </c>
      <c r="D316" s="4" t="s">
        <v>137</v>
      </c>
      <c r="E316" s="6">
        <v>0</v>
      </c>
      <c r="F316" s="374">
        <v>15847</v>
      </c>
      <c r="G316" s="452">
        <f t="shared" si="309"/>
        <v>0</v>
      </c>
      <c r="H316" s="373"/>
      <c r="I316" s="374">
        <v>15847</v>
      </c>
      <c r="J316" s="29">
        <f t="shared" si="345"/>
        <v>0</v>
      </c>
      <c r="K316" s="453"/>
      <c r="L316" s="7">
        <f t="shared" si="310"/>
        <v>0</v>
      </c>
      <c r="M316" s="453"/>
      <c r="N316" s="7">
        <f t="shared" si="311"/>
        <v>0</v>
      </c>
      <c r="O316" s="373">
        <f t="shared" si="312"/>
        <v>0</v>
      </c>
      <c r="P316" s="7">
        <f t="shared" si="313"/>
        <v>0</v>
      </c>
      <c r="Q316" s="373">
        <v>0</v>
      </c>
      <c r="R316" s="29">
        <f t="shared" si="314"/>
        <v>0</v>
      </c>
      <c r="S316" s="373"/>
      <c r="T316" s="29">
        <f t="shared" si="314"/>
        <v>0</v>
      </c>
      <c r="U316" s="373"/>
      <c r="V316" s="29">
        <f t="shared" ref="V316:X316" si="355">ROUND(U316*$F316,0)</f>
        <v>0</v>
      </c>
      <c r="W316" s="373"/>
      <c r="X316" s="29">
        <f t="shared" si="355"/>
        <v>0</v>
      </c>
      <c r="Y316" s="373">
        <f t="shared" si="316"/>
        <v>0</v>
      </c>
      <c r="Z316" s="29">
        <f t="shared" si="317"/>
        <v>0</v>
      </c>
      <c r="AA316" s="373">
        <f t="shared" si="307"/>
        <v>0</v>
      </c>
      <c r="AB316" s="29">
        <f t="shared" si="308"/>
        <v>0</v>
      </c>
    </row>
    <row r="317" spans="2:28" ht="105.6" x14ac:dyDescent="0.25">
      <c r="B317" s="28" t="s">
        <v>590</v>
      </c>
      <c r="C317" s="5" t="s">
        <v>591</v>
      </c>
      <c r="D317" s="4" t="s">
        <v>137</v>
      </c>
      <c r="E317" s="6">
        <v>0</v>
      </c>
      <c r="F317" s="374">
        <v>1485235</v>
      </c>
      <c r="G317" s="452">
        <f t="shared" si="309"/>
        <v>0</v>
      </c>
      <c r="H317" s="373"/>
      <c r="I317" s="374">
        <v>1485235</v>
      </c>
      <c r="J317" s="29">
        <f t="shared" si="345"/>
        <v>0</v>
      </c>
      <c r="K317" s="453"/>
      <c r="L317" s="7">
        <f t="shared" si="310"/>
        <v>0</v>
      </c>
      <c r="M317" s="453"/>
      <c r="N317" s="7">
        <f t="shared" si="311"/>
        <v>0</v>
      </c>
      <c r="O317" s="373">
        <f t="shared" si="312"/>
        <v>0</v>
      </c>
      <c r="P317" s="7">
        <f t="shared" si="313"/>
        <v>0</v>
      </c>
      <c r="Q317" s="373">
        <v>0</v>
      </c>
      <c r="R317" s="29">
        <f t="shared" si="314"/>
        <v>0</v>
      </c>
      <c r="S317" s="373"/>
      <c r="T317" s="29">
        <f t="shared" si="314"/>
        <v>0</v>
      </c>
      <c r="U317" s="373"/>
      <c r="V317" s="29">
        <f t="shared" ref="V317:X317" si="356">ROUND(U317*$F317,0)</f>
        <v>0</v>
      </c>
      <c r="W317" s="373"/>
      <c r="X317" s="29">
        <f t="shared" si="356"/>
        <v>0</v>
      </c>
      <c r="Y317" s="373">
        <f t="shared" si="316"/>
        <v>0</v>
      </c>
      <c r="Z317" s="29">
        <f t="shared" si="317"/>
        <v>0</v>
      </c>
      <c r="AA317" s="373">
        <f t="shared" si="307"/>
        <v>0</v>
      </c>
      <c r="AB317" s="29">
        <f t="shared" si="308"/>
        <v>0</v>
      </c>
    </row>
    <row r="318" spans="2:28" ht="105.6" x14ac:dyDescent="0.25">
      <c r="B318" s="28" t="s">
        <v>592</v>
      </c>
      <c r="C318" s="5" t="s">
        <v>593</v>
      </c>
      <c r="D318" s="4" t="s">
        <v>137</v>
      </c>
      <c r="E318" s="6">
        <v>0</v>
      </c>
      <c r="F318" s="374">
        <v>1301093</v>
      </c>
      <c r="G318" s="452">
        <f t="shared" si="309"/>
        <v>0</v>
      </c>
      <c r="H318" s="373"/>
      <c r="I318" s="374">
        <v>1301093</v>
      </c>
      <c r="J318" s="29">
        <f t="shared" si="345"/>
        <v>0</v>
      </c>
      <c r="K318" s="453"/>
      <c r="L318" s="7">
        <f t="shared" si="310"/>
        <v>0</v>
      </c>
      <c r="M318" s="453"/>
      <c r="N318" s="7">
        <f t="shared" si="311"/>
        <v>0</v>
      </c>
      <c r="O318" s="373">
        <f t="shared" si="312"/>
        <v>0</v>
      </c>
      <c r="P318" s="7">
        <f t="shared" si="313"/>
        <v>0</v>
      </c>
      <c r="Q318" s="373">
        <v>0</v>
      </c>
      <c r="R318" s="29">
        <f t="shared" si="314"/>
        <v>0</v>
      </c>
      <c r="S318" s="373"/>
      <c r="T318" s="29">
        <f t="shared" si="314"/>
        <v>0</v>
      </c>
      <c r="U318" s="373"/>
      <c r="V318" s="29">
        <f t="shared" ref="V318:X318" si="357">ROUND(U318*$F318,0)</f>
        <v>0</v>
      </c>
      <c r="W318" s="373"/>
      <c r="X318" s="29">
        <f t="shared" si="357"/>
        <v>0</v>
      </c>
      <c r="Y318" s="373">
        <f t="shared" si="316"/>
        <v>0</v>
      </c>
      <c r="Z318" s="29">
        <f t="shared" si="317"/>
        <v>0</v>
      </c>
      <c r="AA318" s="373">
        <f t="shared" si="307"/>
        <v>0</v>
      </c>
      <c r="AB318" s="29">
        <f t="shared" si="308"/>
        <v>0</v>
      </c>
    </row>
    <row r="319" spans="2:28" ht="105.6" x14ac:dyDescent="0.25">
      <c r="B319" s="28" t="s">
        <v>594</v>
      </c>
      <c r="C319" s="5" t="s">
        <v>595</v>
      </c>
      <c r="D319" s="4" t="s">
        <v>137</v>
      </c>
      <c r="E319" s="6">
        <v>0</v>
      </c>
      <c r="F319" s="374">
        <v>1128000</v>
      </c>
      <c r="G319" s="452">
        <f t="shared" si="309"/>
        <v>0</v>
      </c>
      <c r="H319" s="373"/>
      <c r="I319" s="374">
        <v>1128000</v>
      </c>
      <c r="J319" s="29">
        <f t="shared" si="345"/>
        <v>0</v>
      </c>
      <c r="K319" s="453"/>
      <c r="L319" s="7">
        <f t="shared" si="310"/>
        <v>0</v>
      </c>
      <c r="M319" s="453"/>
      <c r="N319" s="7">
        <f t="shared" si="311"/>
        <v>0</v>
      </c>
      <c r="O319" s="373">
        <f t="shared" si="312"/>
        <v>0</v>
      </c>
      <c r="P319" s="7">
        <f t="shared" si="313"/>
        <v>0</v>
      </c>
      <c r="Q319" s="373">
        <v>0</v>
      </c>
      <c r="R319" s="29">
        <f t="shared" si="314"/>
        <v>0</v>
      </c>
      <c r="S319" s="373"/>
      <c r="T319" s="29">
        <f t="shared" si="314"/>
        <v>0</v>
      </c>
      <c r="U319" s="373"/>
      <c r="V319" s="29">
        <f t="shared" ref="V319:X319" si="358">ROUND(U319*$F319,0)</f>
        <v>0</v>
      </c>
      <c r="W319" s="373"/>
      <c r="X319" s="29">
        <f t="shared" si="358"/>
        <v>0</v>
      </c>
      <c r="Y319" s="373">
        <f t="shared" si="316"/>
        <v>0</v>
      </c>
      <c r="Z319" s="29">
        <f t="shared" si="317"/>
        <v>0</v>
      </c>
      <c r="AA319" s="373">
        <f t="shared" si="307"/>
        <v>0</v>
      </c>
      <c r="AB319" s="29">
        <f t="shared" si="308"/>
        <v>0</v>
      </c>
    </row>
    <row r="320" spans="2:28" ht="105.6" customHeight="1" x14ac:dyDescent="0.25">
      <c r="B320" s="28" t="s">
        <v>596</v>
      </c>
      <c r="C320" s="5" t="s">
        <v>597</v>
      </c>
      <c r="D320" s="4" t="s">
        <v>137</v>
      </c>
      <c r="E320" s="6">
        <v>0</v>
      </c>
      <c r="F320" s="374">
        <v>507059</v>
      </c>
      <c r="G320" s="452">
        <f t="shared" si="309"/>
        <v>0</v>
      </c>
      <c r="H320" s="373"/>
      <c r="I320" s="374">
        <v>507059</v>
      </c>
      <c r="J320" s="29">
        <f t="shared" si="345"/>
        <v>0</v>
      </c>
      <c r="K320" s="459"/>
      <c r="L320" s="7">
        <f t="shared" si="310"/>
        <v>0</v>
      </c>
      <c r="M320" s="453"/>
      <c r="N320" s="7">
        <f t="shared" si="311"/>
        <v>0</v>
      </c>
      <c r="O320" s="373">
        <f t="shared" si="312"/>
        <v>0</v>
      </c>
      <c r="P320" s="7">
        <f t="shared" si="313"/>
        <v>0</v>
      </c>
      <c r="Q320" s="373">
        <v>0</v>
      </c>
      <c r="R320" s="29">
        <f t="shared" si="314"/>
        <v>0</v>
      </c>
      <c r="S320" s="373"/>
      <c r="T320" s="29">
        <f t="shared" si="314"/>
        <v>0</v>
      </c>
      <c r="U320" s="373"/>
      <c r="V320" s="29">
        <f t="shared" ref="V320:X320" si="359">ROUND(U320*$F320,0)</f>
        <v>0</v>
      </c>
      <c r="W320" s="373"/>
      <c r="X320" s="29">
        <f t="shared" si="359"/>
        <v>0</v>
      </c>
      <c r="Y320" s="373">
        <f t="shared" si="316"/>
        <v>0</v>
      </c>
      <c r="Z320" s="29">
        <f t="shared" si="317"/>
        <v>0</v>
      </c>
      <c r="AA320" s="373">
        <f t="shared" si="307"/>
        <v>0</v>
      </c>
      <c r="AB320" s="29">
        <f t="shared" si="308"/>
        <v>0</v>
      </c>
    </row>
    <row r="321" spans="2:28" ht="39.6" x14ac:dyDescent="0.25">
      <c r="B321" s="28" t="s">
        <v>598</v>
      </c>
      <c r="C321" s="5" t="s">
        <v>599</v>
      </c>
      <c r="D321" s="4" t="s">
        <v>137</v>
      </c>
      <c r="E321" s="6">
        <v>0</v>
      </c>
      <c r="F321" s="374">
        <v>769000</v>
      </c>
      <c r="G321" s="452">
        <f t="shared" si="309"/>
        <v>0</v>
      </c>
      <c r="H321" s="373"/>
      <c r="I321" s="374">
        <v>769000</v>
      </c>
      <c r="J321" s="29">
        <f t="shared" si="345"/>
        <v>0</v>
      </c>
      <c r="K321" s="453"/>
      <c r="L321" s="7">
        <f t="shared" si="310"/>
        <v>0</v>
      </c>
      <c r="M321" s="453"/>
      <c r="N321" s="7">
        <f t="shared" si="311"/>
        <v>0</v>
      </c>
      <c r="O321" s="373">
        <f t="shared" si="312"/>
        <v>0</v>
      </c>
      <c r="P321" s="7">
        <f t="shared" si="313"/>
        <v>0</v>
      </c>
      <c r="Q321" s="373">
        <v>0</v>
      </c>
      <c r="R321" s="29">
        <f t="shared" si="314"/>
        <v>0</v>
      </c>
      <c r="S321" s="373"/>
      <c r="T321" s="29">
        <f t="shared" si="314"/>
        <v>0</v>
      </c>
      <c r="U321" s="373"/>
      <c r="V321" s="29">
        <f t="shared" ref="V321:X321" si="360">ROUND(U321*$F321,0)</f>
        <v>0</v>
      </c>
      <c r="W321" s="373"/>
      <c r="X321" s="29">
        <f t="shared" si="360"/>
        <v>0</v>
      </c>
      <c r="Y321" s="373">
        <f t="shared" si="316"/>
        <v>0</v>
      </c>
      <c r="Z321" s="29">
        <f t="shared" si="317"/>
        <v>0</v>
      </c>
      <c r="AA321" s="373">
        <f t="shared" si="307"/>
        <v>0</v>
      </c>
      <c r="AB321" s="29">
        <f t="shared" si="308"/>
        <v>0</v>
      </c>
    </row>
    <row r="322" spans="2:28" x14ac:dyDescent="0.25">
      <c r="B322" s="31" t="s">
        <v>600</v>
      </c>
      <c r="C322" s="10" t="s">
        <v>601</v>
      </c>
      <c r="D322" s="11"/>
      <c r="E322" s="11"/>
      <c r="F322" s="11"/>
      <c r="G322" s="457">
        <f t="shared" si="309"/>
        <v>0</v>
      </c>
      <c r="H322" s="377"/>
      <c r="I322" s="11"/>
      <c r="J322" s="378">
        <f t="shared" si="345"/>
        <v>0</v>
      </c>
      <c r="K322" s="458"/>
      <c r="L322" s="11">
        <f t="shared" si="310"/>
        <v>0</v>
      </c>
      <c r="M322" s="458"/>
      <c r="N322" s="11">
        <f t="shared" si="311"/>
        <v>0</v>
      </c>
      <c r="O322" s="377">
        <f t="shared" si="312"/>
        <v>0</v>
      </c>
      <c r="P322" s="11">
        <f t="shared" si="313"/>
        <v>0</v>
      </c>
      <c r="Q322" s="377"/>
      <c r="R322" s="378">
        <f t="shared" si="314"/>
        <v>0</v>
      </c>
      <c r="S322" s="377"/>
      <c r="T322" s="378">
        <f t="shared" si="314"/>
        <v>0</v>
      </c>
      <c r="U322" s="377"/>
      <c r="V322" s="378">
        <f t="shared" ref="V322:X322" si="361">ROUND(U322*$F322,0)</f>
        <v>0</v>
      </c>
      <c r="W322" s="377"/>
      <c r="X322" s="378">
        <f t="shared" si="361"/>
        <v>0</v>
      </c>
      <c r="Y322" s="377">
        <f t="shared" si="316"/>
        <v>0</v>
      </c>
      <c r="Z322" s="378">
        <f t="shared" si="317"/>
        <v>0</v>
      </c>
      <c r="AA322" s="377">
        <f t="shared" si="307"/>
        <v>0</v>
      </c>
      <c r="AB322" s="378">
        <f t="shared" si="308"/>
        <v>0</v>
      </c>
    </row>
    <row r="323" spans="2:28" ht="79.2" x14ac:dyDescent="0.25">
      <c r="B323" s="28" t="s">
        <v>602</v>
      </c>
      <c r="C323" s="5" t="s">
        <v>603</v>
      </c>
      <c r="D323" s="4" t="s">
        <v>137</v>
      </c>
      <c r="E323" s="6">
        <v>136</v>
      </c>
      <c r="F323" s="374">
        <v>130754</v>
      </c>
      <c r="G323" s="452">
        <f t="shared" si="309"/>
        <v>17782544</v>
      </c>
      <c r="H323" s="373"/>
      <c r="I323" s="374">
        <v>130754</v>
      </c>
      <c r="J323" s="29">
        <f t="shared" si="345"/>
        <v>0</v>
      </c>
      <c r="K323" s="453"/>
      <c r="L323" s="7">
        <f t="shared" si="310"/>
        <v>0</v>
      </c>
      <c r="M323" s="453"/>
      <c r="N323" s="7">
        <f t="shared" si="311"/>
        <v>0</v>
      </c>
      <c r="O323" s="373">
        <f t="shared" si="312"/>
        <v>136</v>
      </c>
      <c r="P323" s="7">
        <f t="shared" si="313"/>
        <v>17782544</v>
      </c>
      <c r="Q323" s="373">
        <v>232</v>
      </c>
      <c r="R323" s="29">
        <f t="shared" si="314"/>
        <v>30334928</v>
      </c>
      <c r="S323" s="373"/>
      <c r="T323" s="29">
        <f t="shared" si="314"/>
        <v>0</v>
      </c>
      <c r="U323" s="373"/>
      <c r="V323" s="29">
        <f t="shared" ref="V323:X323" si="362">ROUND(U323*$F323,0)</f>
        <v>0</v>
      </c>
      <c r="W323" s="373"/>
      <c r="X323" s="29">
        <f t="shared" si="362"/>
        <v>0</v>
      </c>
      <c r="Y323" s="373">
        <f t="shared" si="316"/>
        <v>232</v>
      </c>
      <c r="Z323" s="29">
        <f t="shared" si="317"/>
        <v>30334928</v>
      </c>
      <c r="AA323" s="373">
        <f t="shared" si="307"/>
        <v>-96</v>
      </c>
      <c r="AB323" s="29">
        <f t="shared" si="308"/>
        <v>-12552384</v>
      </c>
    </row>
    <row r="324" spans="2:28" ht="105.6" x14ac:dyDescent="0.25">
      <c r="B324" s="28" t="s">
        <v>604</v>
      </c>
      <c r="C324" s="5" t="s">
        <v>605</v>
      </c>
      <c r="D324" s="4" t="s">
        <v>137</v>
      </c>
      <c r="E324" s="6">
        <v>0</v>
      </c>
      <c r="F324" s="374">
        <v>0</v>
      </c>
      <c r="G324" s="452">
        <f t="shared" si="309"/>
        <v>0</v>
      </c>
      <c r="H324" s="373"/>
      <c r="I324" s="374">
        <v>0</v>
      </c>
      <c r="J324" s="29">
        <f t="shared" si="345"/>
        <v>0</v>
      </c>
      <c r="K324" s="453"/>
      <c r="L324" s="7">
        <f t="shared" si="310"/>
        <v>0</v>
      </c>
      <c r="M324" s="453"/>
      <c r="N324" s="7">
        <f t="shared" si="311"/>
        <v>0</v>
      </c>
      <c r="O324" s="373">
        <f t="shared" si="312"/>
        <v>0</v>
      </c>
      <c r="P324" s="7">
        <f t="shared" si="313"/>
        <v>0</v>
      </c>
      <c r="Q324" s="373">
        <v>0</v>
      </c>
      <c r="R324" s="29">
        <f t="shared" si="314"/>
        <v>0</v>
      </c>
      <c r="S324" s="373"/>
      <c r="T324" s="29">
        <f t="shared" si="314"/>
        <v>0</v>
      </c>
      <c r="U324" s="373"/>
      <c r="V324" s="29">
        <f t="shared" ref="V324:X324" si="363">ROUND(U324*$F324,0)</f>
        <v>0</v>
      </c>
      <c r="W324" s="373"/>
      <c r="X324" s="29">
        <f t="shared" si="363"/>
        <v>0</v>
      </c>
      <c r="Y324" s="373">
        <f t="shared" si="316"/>
        <v>0</v>
      </c>
      <c r="Z324" s="29">
        <f t="shared" si="317"/>
        <v>0</v>
      </c>
      <c r="AA324" s="373">
        <f t="shared" si="307"/>
        <v>0</v>
      </c>
      <c r="AB324" s="29">
        <f t="shared" si="308"/>
        <v>0</v>
      </c>
    </row>
    <row r="325" spans="2:28" ht="105.6" x14ac:dyDescent="0.25">
      <c r="B325" s="28" t="s">
        <v>606</v>
      </c>
      <c r="C325" s="5" t="s">
        <v>607</v>
      </c>
      <c r="D325" s="4" t="s">
        <v>137</v>
      </c>
      <c r="E325" s="6">
        <v>0</v>
      </c>
      <c r="F325" s="374">
        <v>0</v>
      </c>
      <c r="G325" s="452">
        <f t="shared" si="309"/>
        <v>0</v>
      </c>
      <c r="H325" s="373"/>
      <c r="I325" s="374">
        <v>0</v>
      </c>
      <c r="J325" s="29">
        <f t="shared" si="345"/>
        <v>0</v>
      </c>
      <c r="K325" s="453"/>
      <c r="L325" s="7">
        <f t="shared" si="310"/>
        <v>0</v>
      </c>
      <c r="M325" s="453"/>
      <c r="N325" s="7">
        <f t="shared" si="311"/>
        <v>0</v>
      </c>
      <c r="O325" s="373">
        <f t="shared" si="312"/>
        <v>0</v>
      </c>
      <c r="P325" s="7">
        <f t="shared" si="313"/>
        <v>0</v>
      </c>
      <c r="Q325" s="373">
        <v>0</v>
      </c>
      <c r="R325" s="29">
        <f t="shared" si="314"/>
        <v>0</v>
      </c>
      <c r="S325" s="373"/>
      <c r="T325" s="29">
        <f t="shared" si="314"/>
        <v>0</v>
      </c>
      <c r="U325" s="373"/>
      <c r="V325" s="29">
        <f t="shared" ref="V325:X325" si="364">ROUND(U325*$F325,0)</f>
        <v>0</v>
      </c>
      <c r="W325" s="373"/>
      <c r="X325" s="29">
        <f t="shared" si="364"/>
        <v>0</v>
      </c>
      <c r="Y325" s="373">
        <f t="shared" si="316"/>
        <v>0</v>
      </c>
      <c r="Z325" s="29">
        <f t="shared" si="317"/>
        <v>0</v>
      </c>
      <c r="AA325" s="373">
        <f t="shared" si="307"/>
        <v>0</v>
      </c>
      <c r="AB325" s="29">
        <f t="shared" si="308"/>
        <v>0</v>
      </c>
    </row>
    <row r="326" spans="2:28" ht="79.2" x14ac:dyDescent="0.25">
      <c r="B326" s="28" t="s">
        <v>608</v>
      </c>
      <c r="C326" s="5" t="s">
        <v>609</v>
      </c>
      <c r="D326" s="4" t="s">
        <v>137</v>
      </c>
      <c r="E326" s="6">
        <v>0</v>
      </c>
      <c r="F326" s="374">
        <v>129389</v>
      </c>
      <c r="G326" s="452">
        <f t="shared" si="309"/>
        <v>0</v>
      </c>
      <c r="H326" s="373"/>
      <c r="I326" s="374">
        <v>129389</v>
      </c>
      <c r="J326" s="29">
        <f t="shared" si="345"/>
        <v>0</v>
      </c>
      <c r="K326" s="453"/>
      <c r="L326" s="7">
        <f t="shared" si="310"/>
        <v>0</v>
      </c>
      <c r="M326" s="453"/>
      <c r="N326" s="7">
        <f t="shared" si="311"/>
        <v>0</v>
      </c>
      <c r="O326" s="373">
        <f t="shared" si="312"/>
        <v>0</v>
      </c>
      <c r="P326" s="7">
        <f t="shared" si="313"/>
        <v>0</v>
      </c>
      <c r="Q326" s="373">
        <v>0</v>
      </c>
      <c r="R326" s="29">
        <f t="shared" si="314"/>
        <v>0</v>
      </c>
      <c r="S326" s="373"/>
      <c r="T326" s="29">
        <f t="shared" si="314"/>
        <v>0</v>
      </c>
      <c r="U326" s="373"/>
      <c r="V326" s="29">
        <f t="shared" ref="V326:X326" si="365">ROUND(U326*$F326,0)</f>
        <v>0</v>
      </c>
      <c r="W326" s="373"/>
      <c r="X326" s="29">
        <f t="shared" si="365"/>
        <v>0</v>
      </c>
      <c r="Y326" s="373">
        <f t="shared" si="316"/>
        <v>0</v>
      </c>
      <c r="Z326" s="29">
        <f t="shared" si="317"/>
        <v>0</v>
      </c>
      <c r="AA326" s="373">
        <f t="shared" si="307"/>
        <v>0</v>
      </c>
      <c r="AB326" s="29">
        <f t="shared" si="308"/>
        <v>0</v>
      </c>
    </row>
    <row r="327" spans="2:28" ht="79.2" x14ac:dyDescent="0.25">
      <c r="B327" s="28" t="s">
        <v>610</v>
      </c>
      <c r="C327" s="5" t="s">
        <v>611</v>
      </c>
      <c r="D327" s="4" t="s">
        <v>137</v>
      </c>
      <c r="E327" s="6">
        <v>0</v>
      </c>
      <c r="F327" s="374">
        <v>112837</v>
      </c>
      <c r="G327" s="452">
        <f t="shared" si="309"/>
        <v>0</v>
      </c>
      <c r="H327" s="373"/>
      <c r="I327" s="374">
        <v>112837</v>
      </c>
      <c r="J327" s="29">
        <f t="shared" si="345"/>
        <v>0</v>
      </c>
      <c r="K327" s="453"/>
      <c r="L327" s="7">
        <f t="shared" si="310"/>
        <v>0</v>
      </c>
      <c r="M327" s="453"/>
      <c r="N327" s="7">
        <f t="shared" si="311"/>
        <v>0</v>
      </c>
      <c r="O327" s="373">
        <f t="shared" si="312"/>
        <v>0</v>
      </c>
      <c r="P327" s="7">
        <f t="shared" si="313"/>
        <v>0</v>
      </c>
      <c r="Q327" s="373">
        <v>0</v>
      </c>
      <c r="R327" s="29">
        <f t="shared" si="314"/>
        <v>0</v>
      </c>
      <c r="S327" s="373"/>
      <c r="T327" s="29">
        <f t="shared" si="314"/>
        <v>0</v>
      </c>
      <c r="U327" s="373"/>
      <c r="V327" s="29">
        <f t="shared" ref="V327:X327" si="366">ROUND(U327*$F327,0)</f>
        <v>0</v>
      </c>
      <c r="W327" s="373"/>
      <c r="X327" s="29">
        <f t="shared" si="366"/>
        <v>0</v>
      </c>
      <c r="Y327" s="373">
        <f t="shared" si="316"/>
        <v>0</v>
      </c>
      <c r="Z327" s="29">
        <f t="shared" si="317"/>
        <v>0</v>
      </c>
      <c r="AA327" s="373">
        <f t="shared" si="307"/>
        <v>0</v>
      </c>
      <c r="AB327" s="29">
        <f t="shared" si="308"/>
        <v>0</v>
      </c>
    </row>
    <row r="328" spans="2:28" ht="79.2" x14ac:dyDescent="0.25">
      <c r="B328" s="28" t="s">
        <v>612</v>
      </c>
      <c r="C328" s="5" t="s">
        <v>613</v>
      </c>
      <c r="D328" s="4" t="s">
        <v>137</v>
      </c>
      <c r="E328" s="6">
        <v>0</v>
      </c>
      <c r="F328" s="374">
        <v>89662</v>
      </c>
      <c r="G328" s="452">
        <f t="shared" si="309"/>
        <v>0</v>
      </c>
      <c r="H328" s="373"/>
      <c r="I328" s="374">
        <v>89662</v>
      </c>
      <c r="J328" s="29">
        <f t="shared" si="345"/>
        <v>0</v>
      </c>
      <c r="K328" s="453"/>
      <c r="L328" s="7">
        <f t="shared" si="310"/>
        <v>0</v>
      </c>
      <c r="M328" s="453"/>
      <c r="N328" s="7">
        <f t="shared" si="311"/>
        <v>0</v>
      </c>
      <c r="O328" s="373">
        <f t="shared" si="312"/>
        <v>0</v>
      </c>
      <c r="P328" s="7">
        <f t="shared" si="313"/>
        <v>0</v>
      </c>
      <c r="Q328" s="373">
        <v>0</v>
      </c>
      <c r="R328" s="29">
        <f t="shared" si="314"/>
        <v>0</v>
      </c>
      <c r="S328" s="373"/>
      <c r="T328" s="29">
        <f t="shared" si="314"/>
        <v>0</v>
      </c>
      <c r="U328" s="373"/>
      <c r="V328" s="29">
        <f t="shared" ref="V328:X328" si="367">ROUND(U328*$F328,0)</f>
        <v>0</v>
      </c>
      <c r="W328" s="373"/>
      <c r="X328" s="29">
        <f t="shared" si="367"/>
        <v>0</v>
      </c>
      <c r="Y328" s="373">
        <f t="shared" si="316"/>
        <v>0</v>
      </c>
      <c r="Z328" s="29">
        <f t="shared" si="317"/>
        <v>0</v>
      </c>
      <c r="AA328" s="373">
        <f t="shared" si="307"/>
        <v>0</v>
      </c>
      <c r="AB328" s="29">
        <f t="shared" si="308"/>
        <v>0</v>
      </c>
    </row>
    <row r="329" spans="2:28" ht="145.19999999999999" x14ac:dyDescent="0.25">
      <c r="B329" s="28" t="s">
        <v>614</v>
      </c>
      <c r="C329" s="5" t="s">
        <v>615</v>
      </c>
      <c r="D329" s="4" t="s">
        <v>137</v>
      </c>
      <c r="E329" s="6">
        <v>0</v>
      </c>
      <c r="F329" s="374">
        <v>115391</v>
      </c>
      <c r="G329" s="452">
        <f t="shared" si="309"/>
        <v>0</v>
      </c>
      <c r="H329" s="373"/>
      <c r="I329" s="374">
        <v>115391</v>
      </c>
      <c r="J329" s="29">
        <f t="shared" si="345"/>
        <v>0</v>
      </c>
      <c r="K329" s="453"/>
      <c r="L329" s="7">
        <f t="shared" si="310"/>
        <v>0</v>
      </c>
      <c r="M329" s="453"/>
      <c r="N329" s="7">
        <f t="shared" si="311"/>
        <v>0</v>
      </c>
      <c r="O329" s="373">
        <f t="shared" si="312"/>
        <v>0</v>
      </c>
      <c r="P329" s="7">
        <f t="shared" si="313"/>
        <v>0</v>
      </c>
      <c r="Q329" s="373">
        <v>0</v>
      </c>
      <c r="R329" s="29">
        <f t="shared" si="314"/>
        <v>0</v>
      </c>
      <c r="S329" s="373"/>
      <c r="T329" s="29">
        <f t="shared" si="314"/>
        <v>0</v>
      </c>
      <c r="U329" s="373"/>
      <c r="V329" s="29">
        <f t="shared" ref="V329:X329" si="368">ROUND(U329*$F329,0)</f>
        <v>0</v>
      </c>
      <c r="W329" s="373"/>
      <c r="X329" s="29">
        <f t="shared" si="368"/>
        <v>0</v>
      </c>
      <c r="Y329" s="373">
        <f t="shared" si="316"/>
        <v>0</v>
      </c>
      <c r="Z329" s="29">
        <f t="shared" si="317"/>
        <v>0</v>
      </c>
      <c r="AA329" s="373">
        <f t="shared" si="307"/>
        <v>0</v>
      </c>
      <c r="AB329" s="29">
        <f t="shared" si="308"/>
        <v>0</v>
      </c>
    </row>
    <row r="330" spans="2:28" ht="145.19999999999999" x14ac:dyDescent="0.25">
      <c r="B330" s="28" t="s">
        <v>616</v>
      </c>
      <c r="C330" s="5" t="s">
        <v>617</v>
      </c>
      <c r="D330" s="4" t="s">
        <v>137</v>
      </c>
      <c r="E330" s="6">
        <v>0</v>
      </c>
      <c r="F330" s="374">
        <v>0</v>
      </c>
      <c r="G330" s="452">
        <f t="shared" si="309"/>
        <v>0</v>
      </c>
      <c r="H330" s="373"/>
      <c r="I330" s="374">
        <v>0</v>
      </c>
      <c r="J330" s="29">
        <f t="shared" si="345"/>
        <v>0</v>
      </c>
      <c r="K330" s="453"/>
      <c r="L330" s="7">
        <f t="shared" si="310"/>
        <v>0</v>
      </c>
      <c r="M330" s="453"/>
      <c r="N330" s="7">
        <f t="shared" si="311"/>
        <v>0</v>
      </c>
      <c r="O330" s="373">
        <f t="shared" si="312"/>
        <v>0</v>
      </c>
      <c r="P330" s="7">
        <f t="shared" si="313"/>
        <v>0</v>
      </c>
      <c r="Q330" s="373">
        <v>0</v>
      </c>
      <c r="R330" s="29">
        <f t="shared" si="314"/>
        <v>0</v>
      </c>
      <c r="S330" s="373"/>
      <c r="T330" s="29">
        <f t="shared" si="314"/>
        <v>0</v>
      </c>
      <c r="U330" s="373"/>
      <c r="V330" s="29">
        <f t="shared" ref="V330:X330" si="369">ROUND(U330*$F330,0)</f>
        <v>0</v>
      </c>
      <c r="W330" s="373"/>
      <c r="X330" s="29">
        <f t="shared" si="369"/>
        <v>0</v>
      </c>
      <c r="Y330" s="373">
        <f t="shared" si="316"/>
        <v>0</v>
      </c>
      <c r="Z330" s="29">
        <f t="shared" si="317"/>
        <v>0</v>
      </c>
      <c r="AA330" s="373">
        <f t="shared" si="307"/>
        <v>0</v>
      </c>
      <c r="AB330" s="29">
        <f t="shared" si="308"/>
        <v>0</v>
      </c>
    </row>
    <row r="331" spans="2:28" ht="145.19999999999999" x14ac:dyDescent="0.25">
      <c r="B331" s="28" t="s">
        <v>618</v>
      </c>
      <c r="C331" s="5" t="s">
        <v>619</v>
      </c>
      <c r="D331" s="4" t="s">
        <v>137</v>
      </c>
      <c r="E331" s="6"/>
      <c r="F331" s="374">
        <v>410247</v>
      </c>
      <c r="G331" s="452">
        <f t="shared" si="309"/>
        <v>0</v>
      </c>
      <c r="H331" s="373"/>
      <c r="I331" s="374">
        <v>410247</v>
      </c>
      <c r="J331" s="29">
        <f t="shared" si="345"/>
        <v>0</v>
      </c>
      <c r="K331" s="453"/>
      <c r="L331" s="7">
        <f t="shared" si="310"/>
        <v>0</v>
      </c>
      <c r="M331" s="453"/>
      <c r="N331" s="7">
        <f t="shared" si="311"/>
        <v>0</v>
      </c>
      <c r="O331" s="373">
        <f t="shared" si="312"/>
        <v>0</v>
      </c>
      <c r="P331" s="7">
        <f t="shared" si="313"/>
        <v>0</v>
      </c>
      <c r="Q331" s="373">
        <v>0</v>
      </c>
      <c r="R331" s="29">
        <f t="shared" si="314"/>
        <v>0</v>
      </c>
      <c r="S331" s="373"/>
      <c r="T331" s="29">
        <f t="shared" si="314"/>
        <v>0</v>
      </c>
      <c r="U331" s="373"/>
      <c r="V331" s="29">
        <f t="shared" ref="V331:X331" si="370">ROUND(U331*$F331,0)</f>
        <v>0</v>
      </c>
      <c r="W331" s="373"/>
      <c r="X331" s="29">
        <f t="shared" si="370"/>
        <v>0</v>
      </c>
      <c r="Y331" s="373">
        <f t="shared" si="316"/>
        <v>0</v>
      </c>
      <c r="Z331" s="29">
        <f t="shared" si="317"/>
        <v>0</v>
      </c>
      <c r="AA331" s="373">
        <f t="shared" si="307"/>
        <v>0</v>
      </c>
      <c r="AB331" s="29">
        <f t="shared" si="308"/>
        <v>0</v>
      </c>
    </row>
    <row r="332" spans="2:28" ht="145.19999999999999" x14ac:dyDescent="0.25">
      <c r="B332" s="28" t="s">
        <v>620</v>
      </c>
      <c r="C332" s="5" t="s">
        <v>621</v>
      </c>
      <c r="D332" s="4" t="s">
        <v>137</v>
      </c>
      <c r="E332" s="6">
        <v>0</v>
      </c>
      <c r="F332" s="374">
        <v>0</v>
      </c>
      <c r="G332" s="452">
        <f t="shared" si="309"/>
        <v>0</v>
      </c>
      <c r="H332" s="373"/>
      <c r="I332" s="374">
        <v>0</v>
      </c>
      <c r="J332" s="29">
        <f t="shared" si="345"/>
        <v>0</v>
      </c>
      <c r="K332" s="453"/>
      <c r="L332" s="7">
        <f t="shared" si="310"/>
        <v>0</v>
      </c>
      <c r="M332" s="453"/>
      <c r="N332" s="7">
        <f t="shared" si="311"/>
        <v>0</v>
      </c>
      <c r="O332" s="373">
        <f t="shared" si="312"/>
        <v>0</v>
      </c>
      <c r="P332" s="7">
        <f t="shared" si="313"/>
        <v>0</v>
      </c>
      <c r="Q332" s="373">
        <v>0</v>
      </c>
      <c r="R332" s="29">
        <f t="shared" si="314"/>
        <v>0</v>
      </c>
      <c r="S332" s="373"/>
      <c r="T332" s="29">
        <f t="shared" si="314"/>
        <v>0</v>
      </c>
      <c r="U332" s="373"/>
      <c r="V332" s="29">
        <f t="shared" ref="V332:X332" si="371">ROUND(U332*$F332,0)</f>
        <v>0</v>
      </c>
      <c r="W332" s="373"/>
      <c r="X332" s="29">
        <f t="shared" si="371"/>
        <v>0</v>
      </c>
      <c r="Y332" s="373">
        <f t="shared" si="316"/>
        <v>0</v>
      </c>
      <c r="Z332" s="29">
        <f t="shared" si="317"/>
        <v>0</v>
      </c>
      <c r="AA332" s="373">
        <f t="shared" si="307"/>
        <v>0</v>
      </c>
      <c r="AB332" s="29">
        <f t="shared" si="308"/>
        <v>0</v>
      </c>
    </row>
    <row r="333" spans="2:28" ht="118.8" x14ac:dyDescent="0.25">
      <c r="B333" s="28" t="s">
        <v>622</v>
      </c>
      <c r="C333" s="5" t="s">
        <v>623</v>
      </c>
      <c r="D333" s="4" t="s">
        <v>137</v>
      </c>
      <c r="E333" s="6">
        <v>0</v>
      </c>
      <c r="F333" s="374">
        <v>93846</v>
      </c>
      <c r="G333" s="452">
        <f t="shared" si="309"/>
        <v>0</v>
      </c>
      <c r="H333" s="373"/>
      <c r="I333" s="374">
        <v>93846</v>
      </c>
      <c r="J333" s="29">
        <f t="shared" si="345"/>
        <v>0</v>
      </c>
      <c r="K333" s="453"/>
      <c r="L333" s="7">
        <f t="shared" si="310"/>
        <v>0</v>
      </c>
      <c r="M333" s="453"/>
      <c r="N333" s="7">
        <f t="shared" si="311"/>
        <v>0</v>
      </c>
      <c r="O333" s="373">
        <f t="shared" si="312"/>
        <v>0</v>
      </c>
      <c r="P333" s="7">
        <f t="shared" si="313"/>
        <v>0</v>
      </c>
      <c r="Q333" s="373">
        <v>0</v>
      </c>
      <c r="R333" s="29">
        <f t="shared" si="314"/>
        <v>0</v>
      </c>
      <c r="S333" s="373"/>
      <c r="T333" s="29">
        <f t="shared" si="314"/>
        <v>0</v>
      </c>
      <c r="U333" s="373"/>
      <c r="V333" s="29">
        <f t="shared" ref="V333:X333" si="372">ROUND(U333*$F333,0)</f>
        <v>0</v>
      </c>
      <c r="W333" s="373"/>
      <c r="X333" s="29">
        <f t="shared" si="372"/>
        <v>0</v>
      </c>
      <c r="Y333" s="373">
        <f t="shared" si="316"/>
        <v>0</v>
      </c>
      <c r="Z333" s="29">
        <f t="shared" si="317"/>
        <v>0</v>
      </c>
      <c r="AA333" s="373">
        <f t="shared" si="307"/>
        <v>0</v>
      </c>
      <c r="AB333" s="29">
        <f t="shared" si="308"/>
        <v>0</v>
      </c>
    </row>
    <row r="334" spans="2:28" ht="118.8" x14ac:dyDescent="0.25">
      <c r="B334" s="28" t="s">
        <v>624</v>
      </c>
      <c r="C334" s="5" t="s">
        <v>625</v>
      </c>
      <c r="D334" s="4" t="s">
        <v>137</v>
      </c>
      <c r="E334" s="6">
        <v>0</v>
      </c>
      <c r="F334" s="374">
        <v>0</v>
      </c>
      <c r="G334" s="452">
        <f t="shared" si="309"/>
        <v>0</v>
      </c>
      <c r="H334" s="373"/>
      <c r="I334" s="374">
        <v>0</v>
      </c>
      <c r="J334" s="29">
        <f t="shared" si="345"/>
        <v>0</v>
      </c>
      <c r="K334" s="453"/>
      <c r="L334" s="7">
        <f t="shared" si="310"/>
        <v>0</v>
      </c>
      <c r="M334" s="453"/>
      <c r="N334" s="7">
        <f t="shared" si="311"/>
        <v>0</v>
      </c>
      <c r="O334" s="373">
        <f t="shared" si="312"/>
        <v>0</v>
      </c>
      <c r="P334" s="7">
        <f t="shared" si="313"/>
        <v>0</v>
      </c>
      <c r="Q334" s="373">
        <v>0</v>
      </c>
      <c r="R334" s="29">
        <f t="shared" si="314"/>
        <v>0</v>
      </c>
      <c r="S334" s="373"/>
      <c r="T334" s="29">
        <f t="shared" si="314"/>
        <v>0</v>
      </c>
      <c r="U334" s="373"/>
      <c r="V334" s="29">
        <f t="shared" ref="V334:X334" si="373">ROUND(U334*$F334,0)</f>
        <v>0</v>
      </c>
      <c r="W334" s="373"/>
      <c r="X334" s="29">
        <f t="shared" si="373"/>
        <v>0</v>
      </c>
      <c r="Y334" s="373">
        <f t="shared" si="316"/>
        <v>0</v>
      </c>
      <c r="Z334" s="29">
        <f t="shared" si="317"/>
        <v>0</v>
      </c>
      <c r="AA334" s="373">
        <f t="shared" si="307"/>
        <v>0</v>
      </c>
      <c r="AB334" s="29">
        <f t="shared" si="308"/>
        <v>0</v>
      </c>
    </row>
    <row r="335" spans="2:28" ht="92.4" x14ac:dyDescent="0.25">
      <c r="B335" s="28" t="s">
        <v>626</v>
      </c>
      <c r="C335" s="5" t="s">
        <v>627</v>
      </c>
      <c r="D335" s="4" t="s">
        <v>137</v>
      </c>
      <c r="E335" s="6">
        <v>0</v>
      </c>
      <c r="F335" s="374">
        <v>60648</v>
      </c>
      <c r="G335" s="452">
        <f t="shared" si="309"/>
        <v>0</v>
      </c>
      <c r="H335" s="373"/>
      <c r="I335" s="374">
        <v>60648</v>
      </c>
      <c r="J335" s="29">
        <f t="shared" si="345"/>
        <v>0</v>
      </c>
      <c r="K335" s="453"/>
      <c r="L335" s="7">
        <f t="shared" si="310"/>
        <v>0</v>
      </c>
      <c r="M335" s="453"/>
      <c r="N335" s="7">
        <f t="shared" si="311"/>
        <v>0</v>
      </c>
      <c r="O335" s="373">
        <f t="shared" si="312"/>
        <v>0</v>
      </c>
      <c r="P335" s="7">
        <f t="shared" si="313"/>
        <v>0</v>
      </c>
      <c r="Q335" s="373">
        <v>0</v>
      </c>
      <c r="R335" s="29">
        <f t="shared" si="314"/>
        <v>0</v>
      </c>
      <c r="S335" s="373"/>
      <c r="T335" s="29">
        <f t="shared" si="314"/>
        <v>0</v>
      </c>
      <c r="U335" s="373"/>
      <c r="V335" s="29">
        <f t="shared" ref="V335:X335" si="374">ROUND(U335*$F335,0)</f>
        <v>0</v>
      </c>
      <c r="W335" s="373"/>
      <c r="X335" s="29">
        <f t="shared" si="374"/>
        <v>0</v>
      </c>
      <c r="Y335" s="373">
        <f t="shared" si="316"/>
        <v>0</v>
      </c>
      <c r="Z335" s="29">
        <f t="shared" si="317"/>
        <v>0</v>
      </c>
      <c r="AA335" s="373">
        <f t="shared" si="307"/>
        <v>0</v>
      </c>
      <c r="AB335" s="29">
        <f t="shared" si="308"/>
        <v>0</v>
      </c>
    </row>
    <row r="336" spans="2:28" ht="52.8" x14ac:dyDescent="0.25">
      <c r="B336" s="28" t="s">
        <v>628</v>
      </c>
      <c r="C336" s="5" t="s">
        <v>629</v>
      </c>
      <c r="D336" s="4" t="s">
        <v>137</v>
      </c>
      <c r="E336" s="6">
        <v>0</v>
      </c>
      <c r="F336" s="374">
        <v>69552</v>
      </c>
      <c r="G336" s="452">
        <f t="shared" si="309"/>
        <v>0</v>
      </c>
      <c r="H336" s="373"/>
      <c r="I336" s="374">
        <v>69552</v>
      </c>
      <c r="J336" s="29">
        <f t="shared" si="345"/>
        <v>0</v>
      </c>
      <c r="K336" s="453"/>
      <c r="L336" s="7">
        <f t="shared" si="310"/>
        <v>0</v>
      </c>
      <c r="M336" s="453"/>
      <c r="N336" s="7">
        <f t="shared" si="311"/>
        <v>0</v>
      </c>
      <c r="O336" s="373">
        <f t="shared" si="312"/>
        <v>0</v>
      </c>
      <c r="P336" s="7">
        <f t="shared" si="313"/>
        <v>0</v>
      </c>
      <c r="Q336" s="373">
        <v>0</v>
      </c>
      <c r="R336" s="29">
        <f t="shared" si="314"/>
        <v>0</v>
      </c>
      <c r="S336" s="373"/>
      <c r="T336" s="29">
        <f t="shared" si="314"/>
        <v>0</v>
      </c>
      <c r="U336" s="373"/>
      <c r="V336" s="29">
        <f t="shared" ref="V336:X336" si="375">ROUND(U336*$F336,0)</f>
        <v>0</v>
      </c>
      <c r="W336" s="373"/>
      <c r="X336" s="29">
        <f t="shared" si="375"/>
        <v>0</v>
      </c>
      <c r="Y336" s="373">
        <f t="shared" si="316"/>
        <v>0</v>
      </c>
      <c r="Z336" s="29">
        <f t="shared" si="317"/>
        <v>0</v>
      </c>
      <c r="AA336" s="373">
        <f t="shared" si="307"/>
        <v>0</v>
      </c>
      <c r="AB336" s="29">
        <f t="shared" si="308"/>
        <v>0</v>
      </c>
    </row>
    <row r="337" spans="2:28" ht="52.8" x14ac:dyDescent="0.25">
      <c r="B337" s="28" t="s">
        <v>630</v>
      </c>
      <c r="C337" s="5" t="s">
        <v>631</v>
      </c>
      <c r="D337" s="4" t="s">
        <v>137</v>
      </c>
      <c r="E337" s="6">
        <v>0</v>
      </c>
      <c r="F337" s="374">
        <v>87052</v>
      </c>
      <c r="G337" s="452">
        <f t="shared" si="309"/>
        <v>0</v>
      </c>
      <c r="H337" s="373"/>
      <c r="I337" s="374">
        <v>87052</v>
      </c>
      <c r="J337" s="29">
        <f t="shared" si="345"/>
        <v>0</v>
      </c>
      <c r="K337" s="453"/>
      <c r="L337" s="7">
        <f t="shared" si="310"/>
        <v>0</v>
      </c>
      <c r="M337" s="453"/>
      <c r="N337" s="7">
        <f t="shared" si="311"/>
        <v>0</v>
      </c>
      <c r="O337" s="373">
        <f t="shared" si="312"/>
        <v>0</v>
      </c>
      <c r="P337" s="7">
        <f t="shared" si="313"/>
        <v>0</v>
      </c>
      <c r="Q337" s="373">
        <v>0</v>
      </c>
      <c r="R337" s="29">
        <f t="shared" si="314"/>
        <v>0</v>
      </c>
      <c r="S337" s="373"/>
      <c r="T337" s="29">
        <f t="shared" si="314"/>
        <v>0</v>
      </c>
      <c r="U337" s="373"/>
      <c r="V337" s="29">
        <f t="shared" ref="V337:X337" si="376">ROUND(U337*$F337,0)</f>
        <v>0</v>
      </c>
      <c r="W337" s="373"/>
      <c r="X337" s="29">
        <f t="shared" si="376"/>
        <v>0</v>
      </c>
      <c r="Y337" s="373">
        <f t="shared" si="316"/>
        <v>0</v>
      </c>
      <c r="Z337" s="29">
        <f t="shared" si="317"/>
        <v>0</v>
      </c>
      <c r="AA337" s="373">
        <f t="shared" si="307"/>
        <v>0</v>
      </c>
      <c r="AB337" s="29">
        <f t="shared" si="308"/>
        <v>0</v>
      </c>
    </row>
    <row r="338" spans="2:28" ht="52.8" x14ac:dyDescent="0.25">
      <c r="B338" s="28" t="s">
        <v>632</v>
      </c>
      <c r="C338" s="5" t="s">
        <v>633</v>
      </c>
      <c r="D338" s="4" t="s">
        <v>137</v>
      </c>
      <c r="E338" s="6">
        <v>0</v>
      </c>
      <c r="F338" s="374">
        <v>63552</v>
      </c>
      <c r="G338" s="452">
        <f t="shared" si="309"/>
        <v>0</v>
      </c>
      <c r="H338" s="373"/>
      <c r="I338" s="374">
        <v>63552</v>
      </c>
      <c r="J338" s="29">
        <f t="shared" si="345"/>
        <v>0</v>
      </c>
      <c r="K338" s="453"/>
      <c r="L338" s="7">
        <f t="shared" si="310"/>
        <v>0</v>
      </c>
      <c r="M338" s="453"/>
      <c r="N338" s="7">
        <f t="shared" si="311"/>
        <v>0</v>
      </c>
      <c r="O338" s="373">
        <f t="shared" si="312"/>
        <v>0</v>
      </c>
      <c r="P338" s="7">
        <f t="shared" si="313"/>
        <v>0</v>
      </c>
      <c r="Q338" s="373">
        <v>0</v>
      </c>
      <c r="R338" s="29">
        <f t="shared" si="314"/>
        <v>0</v>
      </c>
      <c r="S338" s="373"/>
      <c r="T338" s="29">
        <f t="shared" si="314"/>
        <v>0</v>
      </c>
      <c r="U338" s="373"/>
      <c r="V338" s="29">
        <f t="shared" ref="V338:X338" si="377">ROUND(U338*$F338,0)</f>
        <v>0</v>
      </c>
      <c r="W338" s="373"/>
      <c r="X338" s="29">
        <f t="shared" si="377"/>
        <v>0</v>
      </c>
      <c r="Y338" s="373">
        <f t="shared" si="316"/>
        <v>0</v>
      </c>
      <c r="Z338" s="29">
        <f t="shared" si="317"/>
        <v>0</v>
      </c>
      <c r="AA338" s="373">
        <f t="shared" si="307"/>
        <v>0</v>
      </c>
      <c r="AB338" s="29">
        <f t="shared" si="308"/>
        <v>0</v>
      </c>
    </row>
    <row r="339" spans="2:28" ht="52.8" x14ac:dyDescent="0.25">
      <c r="B339" s="28" t="s">
        <v>634</v>
      </c>
      <c r="C339" s="5" t="s">
        <v>635</v>
      </c>
      <c r="D339" s="4" t="s">
        <v>137</v>
      </c>
      <c r="E339" s="6">
        <v>0</v>
      </c>
      <c r="F339" s="374">
        <v>100552</v>
      </c>
      <c r="G339" s="452">
        <f t="shared" si="309"/>
        <v>0</v>
      </c>
      <c r="H339" s="373"/>
      <c r="I339" s="374">
        <v>100552</v>
      </c>
      <c r="J339" s="29">
        <f t="shared" ref="J339:J368" si="378">H339*I339</f>
        <v>0</v>
      </c>
      <c r="K339" s="453"/>
      <c r="L339" s="7">
        <f t="shared" si="310"/>
        <v>0</v>
      </c>
      <c r="M339" s="453"/>
      <c r="N339" s="7">
        <f t="shared" si="311"/>
        <v>0</v>
      </c>
      <c r="O339" s="373">
        <f t="shared" si="312"/>
        <v>0</v>
      </c>
      <c r="P339" s="7">
        <f t="shared" si="313"/>
        <v>0</v>
      </c>
      <c r="Q339" s="373">
        <v>0</v>
      </c>
      <c r="R339" s="29">
        <f t="shared" si="314"/>
        <v>0</v>
      </c>
      <c r="S339" s="373"/>
      <c r="T339" s="29">
        <f t="shared" si="314"/>
        <v>0</v>
      </c>
      <c r="U339" s="373"/>
      <c r="V339" s="29">
        <f t="shared" ref="V339:X339" si="379">ROUND(U339*$F339,0)</f>
        <v>0</v>
      </c>
      <c r="W339" s="373"/>
      <c r="X339" s="29">
        <f t="shared" si="379"/>
        <v>0</v>
      </c>
      <c r="Y339" s="373">
        <f t="shared" si="316"/>
        <v>0</v>
      </c>
      <c r="Z339" s="29">
        <f t="shared" si="317"/>
        <v>0</v>
      </c>
      <c r="AA339" s="373">
        <f t="shared" si="307"/>
        <v>0</v>
      </c>
      <c r="AB339" s="29">
        <f t="shared" si="308"/>
        <v>0</v>
      </c>
    </row>
    <row r="340" spans="2:28" ht="52.8" x14ac:dyDescent="0.25">
      <c r="B340" s="28" t="s">
        <v>636</v>
      </c>
      <c r="C340" s="5" t="s">
        <v>637</v>
      </c>
      <c r="D340" s="4" t="s">
        <v>137</v>
      </c>
      <c r="E340" s="6">
        <v>0</v>
      </c>
      <c r="F340" s="374">
        <v>105452</v>
      </c>
      <c r="G340" s="452">
        <f t="shared" si="309"/>
        <v>0</v>
      </c>
      <c r="H340" s="373"/>
      <c r="I340" s="374">
        <v>105452</v>
      </c>
      <c r="J340" s="29">
        <f t="shared" si="378"/>
        <v>0</v>
      </c>
      <c r="K340" s="453"/>
      <c r="L340" s="7">
        <f t="shared" si="310"/>
        <v>0</v>
      </c>
      <c r="M340" s="453"/>
      <c r="N340" s="7">
        <f t="shared" si="311"/>
        <v>0</v>
      </c>
      <c r="O340" s="373">
        <f t="shared" si="312"/>
        <v>0</v>
      </c>
      <c r="P340" s="7">
        <f t="shared" si="313"/>
        <v>0</v>
      </c>
      <c r="Q340" s="373">
        <v>0</v>
      </c>
      <c r="R340" s="29">
        <f t="shared" si="314"/>
        <v>0</v>
      </c>
      <c r="S340" s="373"/>
      <c r="T340" s="29">
        <f t="shared" si="314"/>
        <v>0</v>
      </c>
      <c r="U340" s="373"/>
      <c r="V340" s="29">
        <f t="shared" ref="V340:X340" si="380">ROUND(U340*$F340,0)</f>
        <v>0</v>
      </c>
      <c r="W340" s="373"/>
      <c r="X340" s="29">
        <f t="shared" si="380"/>
        <v>0</v>
      </c>
      <c r="Y340" s="373">
        <f t="shared" si="316"/>
        <v>0</v>
      </c>
      <c r="Z340" s="29">
        <f t="shared" si="317"/>
        <v>0</v>
      </c>
      <c r="AA340" s="373">
        <f t="shared" si="307"/>
        <v>0</v>
      </c>
      <c r="AB340" s="29">
        <f t="shared" si="308"/>
        <v>0</v>
      </c>
    </row>
    <row r="341" spans="2:28" ht="52.8" x14ac:dyDescent="0.25">
      <c r="B341" s="28" t="s">
        <v>638</v>
      </c>
      <c r="C341" s="5" t="s">
        <v>639</v>
      </c>
      <c r="D341" s="4" t="s">
        <v>137</v>
      </c>
      <c r="E341" s="6">
        <v>0</v>
      </c>
      <c r="F341" s="374">
        <v>89552</v>
      </c>
      <c r="G341" s="452">
        <f t="shared" si="309"/>
        <v>0</v>
      </c>
      <c r="H341" s="373"/>
      <c r="I341" s="374">
        <v>89552</v>
      </c>
      <c r="J341" s="29">
        <f t="shared" si="378"/>
        <v>0</v>
      </c>
      <c r="K341" s="453"/>
      <c r="L341" s="7">
        <f t="shared" si="310"/>
        <v>0</v>
      </c>
      <c r="M341" s="453"/>
      <c r="N341" s="7">
        <f t="shared" si="311"/>
        <v>0</v>
      </c>
      <c r="O341" s="373">
        <f t="shared" si="312"/>
        <v>0</v>
      </c>
      <c r="P341" s="7">
        <f t="shared" si="313"/>
        <v>0</v>
      </c>
      <c r="Q341" s="373">
        <v>0</v>
      </c>
      <c r="R341" s="29">
        <f t="shared" si="314"/>
        <v>0</v>
      </c>
      <c r="S341" s="373"/>
      <c r="T341" s="29">
        <f t="shared" si="314"/>
        <v>0</v>
      </c>
      <c r="U341" s="373"/>
      <c r="V341" s="29">
        <f t="shared" ref="V341:X341" si="381">ROUND(U341*$F341,0)</f>
        <v>0</v>
      </c>
      <c r="W341" s="373"/>
      <c r="X341" s="29">
        <f t="shared" si="381"/>
        <v>0</v>
      </c>
      <c r="Y341" s="373">
        <f t="shared" si="316"/>
        <v>0</v>
      </c>
      <c r="Z341" s="29">
        <f t="shared" si="317"/>
        <v>0</v>
      </c>
      <c r="AA341" s="373">
        <f t="shared" si="307"/>
        <v>0</v>
      </c>
      <c r="AB341" s="29">
        <f t="shared" si="308"/>
        <v>0</v>
      </c>
    </row>
    <row r="342" spans="2:28" ht="52.8" x14ac:dyDescent="0.25">
      <c r="B342" s="28" t="s">
        <v>640</v>
      </c>
      <c r="C342" s="5" t="s">
        <v>641</v>
      </c>
      <c r="D342" s="4" t="s">
        <v>137</v>
      </c>
      <c r="E342" s="6">
        <v>0</v>
      </c>
      <c r="F342" s="374">
        <v>334463</v>
      </c>
      <c r="G342" s="452">
        <f t="shared" si="309"/>
        <v>0</v>
      </c>
      <c r="H342" s="373"/>
      <c r="I342" s="374">
        <v>334463</v>
      </c>
      <c r="J342" s="29">
        <f t="shared" si="378"/>
        <v>0</v>
      </c>
      <c r="K342" s="453"/>
      <c r="L342" s="7">
        <f t="shared" si="310"/>
        <v>0</v>
      </c>
      <c r="M342" s="453"/>
      <c r="N342" s="7">
        <f t="shared" si="311"/>
        <v>0</v>
      </c>
      <c r="O342" s="373">
        <f t="shared" si="312"/>
        <v>0</v>
      </c>
      <c r="P342" s="7">
        <f t="shared" si="313"/>
        <v>0</v>
      </c>
      <c r="Q342" s="373">
        <v>0</v>
      </c>
      <c r="R342" s="29">
        <f t="shared" si="314"/>
        <v>0</v>
      </c>
      <c r="S342" s="373"/>
      <c r="T342" s="29">
        <f t="shared" si="314"/>
        <v>0</v>
      </c>
      <c r="U342" s="373"/>
      <c r="V342" s="29">
        <f t="shared" ref="V342:X342" si="382">ROUND(U342*$F342,0)</f>
        <v>0</v>
      </c>
      <c r="W342" s="373"/>
      <c r="X342" s="29">
        <f t="shared" si="382"/>
        <v>0</v>
      </c>
      <c r="Y342" s="373">
        <f t="shared" si="316"/>
        <v>0</v>
      </c>
      <c r="Z342" s="29">
        <f t="shared" si="317"/>
        <v>0</v>
      </c>
      <c r="AA342" s="373">
        <f t="shared" ref="AA342:AA405" si="383">O342-Y342</f>
        <v>0</v>
      </c>
      <c r="AB342" s="29">
        <f t="shared" ref="AB342:AB405" si="384">P342-Z342</f>
        <v>0</v>
      </c>
    </row>
    <row r="343" spans="2:28" ht="105.6" x14ac:dyDescent="0.25">
      <c r="B343" s="28" t="s">
        <v>642</v>
      </c>
      <c r="C343" s="5" t="s">
        <v>643</v>
      </c>
      <c r="D343" s="4" t="s">
        <v>137</v>
      </c>
      <c r="E343" s="6">
        <v>0</v>
      </c>
      <c r="F343" s="374">
        <v>101791</v>
      </c>
      <c r="G343" s="452">
        <f t="shared" ref="G343:G406" si="385">F343*E343</f>
        <v>0</v>
      </c>
      <c r="H343" s="373"/>
      <c r="I343" s="374">
        <v>101791</v>
      </c>
      <c r="J343" s="29">
        <f t="shared" si="378"/>
        <v>0</v>
      </c>
      <c r="K343" s="453"/>
      <c r="L343" s="7">
        <f t="shared" ref="L343:L406" si="386">K343*F343</f>
        <v>0</v>
      </c>
      <c r="M343" s="453"/>
      <c r="N343" s="7">
        <f t="shared" ref="N343:N406" si="387">+F343*M343</f>
        <v>0</v>
      </c>
      <c r="O343" s="373">
        <f t="shared" ref="O343:O406" si="388">+E343+H343+K343-M343</f>
        <v>0</v>
      </c>
      <c r="P343" s="7">
        <f t="shared" ref="P343:P406" si="389">+O343*I343</f>
        <v>0</v>
      </c>
      <c r="Q343" s="373">
        <v>0</v>
      </c>
      <c r="R343" s="29">
        <f t="shared" ref="R343:T406" si="390">ROUND(Q343*$F343,0)</f>
        <v>0</v>
      </c>
      <c r="S343" s="373"/>
      <c r="T343" s="29">
        <f t="shared" si="390"/>
        <v>0</v>
      </c>
      <c r="U343" s="373"/>
      <c r="V343" s="29">
        <f t="shared" ref="V343:X343" si="391">ROUND(U343*$F343,0)</f>
        <v>0</v>
      </c>
      <c r="W343" s="373"/>
      <c r="X343" s="29">
        <f t="shared" si="391"/>
        <v>0</v>
      </c>
      <c r="Y343" s="373">
        <f t="shared" ref="Y343:Y406" si="392">Q343+S343+U343+W343</f>
        <v>0</v>
      </c>
      <c r="Z343" s="29">
        <f t="shared" ref="Z343:Z406" si="393">+R343+T343+V343+X343</f>
        <v>0</v>
      </c>
      <c r="AA343" s="373">
        <f t="shared" si="383"/>
        <v>0</v>
      </c>
      <c r="AB343" s="29">
        <f t="shared" si="384"/>
        <v>0</v>
      </c>
    </row>
    <row r="344" spans="2:28" ht="105.6" x14ac:dyDescent="0.25">
      <c r="B344" s="28" t="s">
        <v>644</v>
      </c>
      <c r="C344" s="5" t="s">
        <v>645</v>
      </c>
      <c r="D344" s="4" t="s">
        <v>137</v>
      </c>
      <c r="E344" s="6">
        <v>0</v>
      </c>
      <c r="F344" s="374">
        <v>106491</v>
      </c>
      <c r="G344" s="452">
        <f t="shared" si="385"/>
        <v>0</v>
      </c>
      <c r="H344" s="373"/>
      <c r="I344" s="374">
        <v>106491</v>
      </c>
      <c r="J344" s="29">
        <f t="shared" si="378"/>
        <v>0</v>
      </c>
      <c r="K344" s="453"/>
      <c r="L344" s="7">
        <f t="shared" si="386"/>
        <v>0</v>
      </c>
      <c r="M344" s="453"/>
      <c r="N344" s="7">
        <f t="shared" si="387"/>
        <v>0</v>
      </c>
      <c r="O344" s="373">
        <f t="shared" si="388"/>
        <v>0</v>
      </c>
      <c r="P344" s="7">
        <f t="shared" si="389"/>
        <v>0</v>
      </c>
      <c r="Q344" s="373">
        <v>0</v>
      </c>
      <c r="R344" s="29">
        <f t="shared" si="390"/>
        <v>0</v>
      </c>
      <c r="S344" s="373"/>
      <c r="T344" s="29">
        <f t="shared" si="390"/>
        <v>0</v>
      </c>
      <c r="U344" s="373"/>
      <c r="V344" s="29">
        <f t="shared" ref="V344:X344" si="394">ROUND(U344*$F344,0)</f>
        <v>0</v>
      </c>
      <c r="W344" s="373"/>
      <c r="X344" s="29">
        <f t="shared" si="394"/>
        <v>0</v>
      </c>
      <c r="Y344" s="373">
        <f t="shared" si="392"/>
        <v>0</v>
      </c>
      <c r="Z344" s="29">
        <f t="shared" si="393"/>
        <v>0</v>
      </c>
      <c r="AA344" s="373">
        <f t="shared" si="383"/>
        <v>0</v>
      </c>
      <c r="AB344" s="29">
        <f t="shared" si="384"/>
        <v>0</v>
      </c>
    </row>
    <row r="345" spans="2:28" ht="118.95" customHeight="1" x14ac:dyDescent="0.25">
      <c r="B345" s="28" t="s">
        <v>646</v>
      </c>
      <c r="C345" s="5" t="s">
        <v>647</v>
      </c>
      <c r="D345" s="4" t="s">
        <v>137</v>
      </c>
      <c r="E345" s="6">
        <v>0</v>
      </c>
      <c r="F345" s="374">
        <v>128835</v>
      </c>
      <c r="G345" s="452">
        <f t="shared" si="385"/>
        <v>0</v>
      </c>
      <c r="H345" s="373"/>
      <c r="I345" s="374">
        <v>128835</v>
      </c>
      <c r="J345" s="29">
        <f t="shared" si="378"/>
        <v>0</v>
      </c>
      <c r="K345" s="453"/>
      <c r="L345" s="7">
        <f t="shared" si="386"/>
        <v>0</v>
      </c>
      <c r="M345" s="453"/>
      <c r="N345" s="7">
        <f t="shared" si="387"/>
        <v>0</v>
      </c>
      <c r="O345" s="373">
        <f t="shared" si="388"/>
        <v>0</v>
      </c>
      <c r="P345" s="7">
        <f t="shared" si="389"/>
        <v>0</v>
      </c>
      <c r="Q345" s="373">
        <v>0</v>
      </c>
      <c r="R345" s="29">
        <f t="shared" si="390"/>
        <v>0</v>
      </c>
      <c r="S345" s="373"/>
      <c r="T345" s="29">
        <f t="shared" si="390"/>
        <v>0</v>
      </c>
      <c r="U345" s="373"/>
      <c r="V345" s="29">
        <f t="shared" ref="V345:X345" si="395">ROUND(U345*$F345,0)</f>
        <v>0</v>
      </c>
      <c r="W345" s="373"/>
      <c r="X345" s="29">
        <f t="shared" si="395"/>
        <v>0</v>
      </c>
      <c r="Y345" s="373">
        <f t="shared" si="392"/>
        <v>0</v>
      </c>
      <c r="Z345" s="29">
        <f t="shared" si="393"/>
        <v>0</v>
      </c>
      <c r="AA345" s="373">
        <f t="shared" si="383"/>
        <v>0</v>
      </c>
      <c r="AB345" s="29">
        <f t="shared" si="384"/>
        <v>0</v>
      </c>
    </row>
    <row r="346" spans="2:28" ht="105.6" x14ac:dyDescent="0.25">
      <c r="B346" s="28" t="s">
        <v>648</v>
      </c>
      <c r="C346" s="5" t="s">
        <v>649</v>
      </c>
      <c r="D346" s="4" t="s">
        <v>137</v>
      </c>
      <c r="E346" s="6">
        <v>0</v>
      </c>
      <c r="F346" s="374">
        <v>0</v>
      </c>
      <c r="G346" s="452">
        <f t="shared" si="385"/>
        <v>0</v>
      </c>
      <c r="H346" s="373"/>
      <c r="I346" s="374">
        <v>0</v>
      </c>
      <c r="J346" s="29">
        <f t="shared" si="378"/>
        <v>0</v>
      </c>
      <c r="K346" s="453"/>
      <c r="L346" s="7">
        <f t="shared" si="386"/>
        <v>0</v>
      </c>
      <c r="M346" s="453"/>
      <c r="N346" s="7">
        <f t="shared" si="387"/>
        <v>0</v>
      </c>
      <c r="O346" s="373">
        <f t="shared" si="388"/>
        <v>0</v>
      </c>
      <c r="P346" s="7">
        <f t="shared" si="389"/>
        <v>0</v>
      </c>
      <c r="Q346" s="373">
        <v>0</v>
      </c>
      <c r="R346" s="29">
        <f t="shared" si="390"/>
        <v>0</v>
      </c>
      <c r="S346" s="373"/>
      <c r="T346" s="29">
        <f t="shared" si="390"/>
        <v>0</v>
      </c>
      <c r="U346" s="373"/>
      <c r="V346" s="29">
        <f t="shared" ref="V346:X346" si="396">ROUND(U346*$F346,0)</f>
        <v>0</v>
      </c>
      <c r="W346" s="373"/>
      <c r="X346" s="29">
        <f t="shared" si="396"/>
        <v>0</v>
      </c>
      <c r="Y346" s="373">
        <f t="shared" si="392"/>
        <v>0</v>
      </c>
      <c r="Z346" s="29">
        <f t="shared" si="393"/>
        <v>0</v>
      </c>
      <c r="AA346" s="373">
        <f t="shared" si="383"/>
        <v>0</v>
      </c>
      <c r="AB346" s="29">
        <f t="shared" si="384"/>
        <v>0</v>
      </c>
    </row>
    <row r="347" spans="2:28" ht="105.6" x14ac:dyDescent="0.25">
      <c r="B347" s="28" t="s">
        <v>650</v>
      </c>
      <c r="C347" s="5" t="s">
        <v>651</v>
      </c>
      <c r="D347" s="4" t="s">
        <v>137</v>
      </c>
      <c r="E347" s="6">
        <v>0</v>
      </c>
      <c r="F347" s="374">
        <v>0</v>
      </c>
      <c r="G347" s="452">
        <f t="shared" si="385"/>
        <v>0</v>
      </c>
      <c r="H347" s="373"/>
      <c r="I347" s="374">
        <v>0</v>
      </c>
      <c r="J347" s="29">
        <f t="shared" si="378"/>
        <v>0</v>
      </c>
      <c r="K347" s="453"/>
      <c r="L347" s="7">
        <f t="shared" si="386"/>
        <v>0</v>
      </c>
      <c r="M347" s="453"/>
      <c r="N347" s="7">
        <f t="shared" si="387"/>
        <v>0</v>
      </c>
      <c r="O347" s="373">
        <f t="shared" si="388"/>
        <v>0</v>
      </c>
      <c r="P347" s="7">
        <f t="shared" si="389"/>
        <v>0</v>
      </c>
      <c r="Q347" s="373">
        <v>0</v>
      </c>
      <c r="R347" s="29">
        <f t="shared" si="390"/>
        <v>0</v>
      </c>
      <c r="S347" s="373"/>
      <c r="T347" s="29">
        <f t="shared" si="390"/>
        <v>0</v>
      </c>
      <c r="U347" s="373"/>
      <c r="V347" s="29">
        <f t="shared" ref="V347:X347" si="397">ROUND(U347*$F347,0)</f>
        <v>0</v>
      </c>
      <c r="W347" s="373"/>
      <c r="X347" s="29">
        <f t="shared" si="397"/>
        <v>0</v>
      </c>
      <c r="Y347" s="373">
        <f t="shared" si="392"/>
        <v>0</v>
      </c>
      <c r="Z347" s="29">
        <f t="shared" si="393"/>
        <v>0</v>
      </c>
      <c r="AA347" s="373">
        <f t="shared" si="383"/>
        <v>0</v>
      </c>
      <c r="AB347" s="29">
        <f t="shared" si="384"/>
        <v>0</v>
      </c>
    </row>
    <row r="348" spans="2:28" ht="33" customHeight="1" x14ac:dyDescent="0.25">
      <c r="B348" s="28" t="s">
        <v>652</v>
      </c>
      <c r="C348" s="5" t="s">
        <v>653</v>
      </c>
      <c r="D348" s="4" t="s">
        <v>137</v>
      </c>
      <c r="E348" s="6">
        <v>0</v>
      </c>
      <c r="F348" s="374">
        <v>1582782</v>
      </c>
      <c r="G348" s="452">
        <f t="shared" si="385"/>
        <v>0</v>
      </c>
      <c r="H348" s="373"/>
      <c r="I348" s="374">
        <v>1582782</v>
      </c>
      <c r="J348" s="29">
        <f t="shared" si="378"/>
        <v>0</v>
      </c>
      <c r="K348" s="453"/>
      <c r="L348" s="7">
        <f t="shared" si="386"/>
        <v>0</v>
      </c>
      <c r="M348" s="453"/>
      <c r="N348" s="7">
        <f t="shared" si="387"/>
        <v>0</v>
      </c>
      <c r="O348" s="373">
        <f t="shared" si="388"/>
        <v>0</v>
      </c>
      <c r="P348" s="7">
        <f t="shared" si="389"/>
        <v>0</v>
      </c>
      <c r="Q348" s="373">
        <v>0</v>
      </c>
      <c r="R348" s="29">
        <f t="shared" si="390"/>
        <v>0</v>
      </c>
      <c r="S348" s="373"/>
      <c r="T348" s="29">
        <f t="shared" si="390"/>
        <v>0</v>
      </c>
      <c r="U348" s="373"/>
      <c r="V348" s="29">
        <f t="shared" ref="V348:X348" si="398">ROUND(U348*$F348,0)</f>
        <v>0</v>
      </c>
      <c r="W348" s="373"/>
      <c r="X348" s="29">
        <f t="shared" si="398"/>
        <v>0</v>
      </c>
      <c r="Y348" s="373">
        <f t="shared" si="392"/>
        <v>0</v>
      </c>
      <c r="Z348" s="29">
        <f t="shared" si="393"/>
        <v>0</v>
      </c>
      <c r="AA348" s="373">
        <f t="shared" si="383"/>
        <v>0</v>
      </c>
      <c r="AB348" s="29">
        <f t="shared" si="384"/>
        <v>0</v>
      </c>
    </row>
    <row r="349" spans="2:28" x14ac:dyDescent="0.25">
      <c r="B349" s="31" t="s">
        <v>654</v>
      </c>
      <c r="C349" s="10" t="s">
        <v>655</v>
      </c>
      <c r="D349" s="11"/>
      <c r="E349" s="11"/>
      <c r="F349" s="11"/>
      <c r="G349" s="457">
        <f t="shared" si="385"/>
        <v>0</v>
      </c>
      <c r="H349" s="377"/>
      <c r="I349" s="11"/>
      <c r="J349" s="378">
        <f t="shared" si="378"/>
        <v>0</v>
      </c>
      <c r="K349" s="458"/>
      <c r="L349" s="11">
        <f t="shared" si="386"/>
        <v>0</v>
      </c>
      <c r="M349" s="458"/>
      <c r="N349" s="11">
        <f t="shared" si="387"/>
        <v>0</v>
      </c>
      <c r="O349" s="377">
        <f t="shared" si="388"/>
        <v>0</v>
      </c>
      <c r="P349" s="11">
        <f t="shared" si="389"/>
        <v>0</v>
      </c>
      <c r="Q349" s="377"/>
      <c r="R349" s="378">
        <f t="shared" si="390"/>
        <v>0</v>
      </c>
      <c r="S349" s="377"/>
      <c r="T349" s="378">
        <f t="shared" si="390"/>
        <v>0</v>
      </c>
      <c r="U349" s="377"/>
      <c r="V349" s="378">
        <f t="shared" ref="V349:X349" si="399">ROUND(U349*$F349,0)</f>
        <v>0</v>
      </c>
      <c r="W349" s="377"/>
      <c r="X349" s="378">
        <f t="shared" si="399"/>
        <v>0</v>
      </c>
      <c r="Y349" s="377">
        <f t="shared" si="392"/>
        <v>0</v>
      </c>
      <c r="Z349" s="378">
        <f t="shared" si="393"/>
        <v>0</v>
      </c>
      <c r="AA349" s="377">
        <f t="shared" si="383"/>
        <v>0</v>
      </c>
      <c r="AB349" s="378">
        <f t="shared" si="384"/>
        <v>0</v>
      </c>
    </row>
    <row r="350" spans="2:28" ht="51.6" customHeight="1" x14ac:dyDescent="0.25">
      <c r="B350" s="28" t="s">
        <v>656</v>
      </c>
      <c r="C350" s="5" t="s">
        <v>657</v>
      </c>
      <c r="D350" s="4" t="s">
        <v>137</v>
      </c>
      <c r="E350" s="6">
        <v>0</v>
      </c>
      <c r="F350" s="374">
        <v>35943</v>
      </c>
      <c r="G350" s="452">
        <f t="shared" si="385"/>
        <v>0</v>
      </c>
      <c r="H350" s="373"/>
      <c r="I350" s="374">
        <v>35943</v>
      </c>
      <c r="J350" s="29">
        <f t="shared" si="378"/>
        <v>0</v>
      </c>
      <c r="K350" s="453"/>
      <c r="L350" s="7">
        <f t="shared" si="386"/>
        <v>0</v>
      </c>
      <c r="M350" s="453"/>
      <c r="N350" s="7">
        <f t="shared" si="387"/>
        <v>0</v>
      </c>
      <c r="O350" s="373">
        <f t="shared" si="388"/>
        <v>0</v>
      </c>
      <c r="P350" s="7">
        <f t="shared" si="389"/>
        <v>0</v>
      </c>
      <c r="Q350" s="373">
        <v>0</v>
      </c>
      <c r="R350" s="29">
        <f t="shared" si="390"/>
        <v>0</v>
      </c>
      <c r="S350" s="373"/>
      <c r="T350" s="29">
        <f t="shared" si="390"/>
        <v>0</v>
      </c>
      <c r="U350" s="373"/>
      <c r="V350" s="29">
        <f t="shared" ref="V350:X350" si="400">ROUND(U350*$F350,0)</f>
        <v>0</v>
      </c>
      <c r="W350" s="373"/>
      <c r="X350" s="29">
        <f t="shared" si="400"/>
        <v>0</v>
      </c>
      <c r="Y350" s="373">
        <f t="shared" si="392"/>
        <v>0</v>
      </c>
      <c r="Z350" s="29">
        <f t="shared" si="393"/>
        <v>0</v>
      </c>
      <c r="AA350" s="373">
        <f t="shared" si="383"/>
        <v>0</v>
      </c>
      <c r="AB350" s="29">
        <f t="shared" si="384"/>
        <v>0</v>
      </c>
    </row>
    <row r="351" spans="2:28" ht="44.4" customHeight="1" x14ac:dyDescent="0.25">
      <c r="B351" s="28" t="s">
        <v>658</v>
      </c>
      <c r="C351" s="5" t="s">
        <v>659</v>
      </c>
      <c r="D351" s="4" t="s">
        <v>137</v>
      </c>
      <c r="E351" s="6">
        <v>30</v>
      </c>
      <c r="F351" s="374">
        <v>55879</v>
      </c>
      <c r="G351" s="452">
        <f t="shared" si="385"/>
        <v>1676370</v>
      </c>
      <c r="H351" s="373"/>
      <c r="I351" s="374">
        <v>55879</v>
      </c>
      <c r="J351" s="29">
        <f t="shared" si="378"/>
        <v>0</v>
      </c>
      <c r="K351" s="453"/>
      <c r="L351" s="7">
        <f t="shared" si="386"/>
        <v>0</v>
      </c>
      <c r="M351" s="453"/>
      <c r="N351" s="7">
        <f t="shared" si="387"/>
        <v>0</v>
      </c>
      <c r="O351" s="373">
        <f t="shared" si="388"/>
        <v>30</v>
      </c>
      <c r="P351" s="7">
        <f t="shared" si="389"/>
        <v>1676370</v>
      </c>
      <c r="Q351" s="373">
        <v>0</v>
      </c>
      <c r="R351" s="29">
        <f t="shared" si="390"/>
        <v>0</v>
      </c>
      <c r="S351" s="373"/>
      <c r="T351" s="29">
        <f t="shared" si="390"/>
        <v>0</v>
      </c>
      <c r="U351" s="373"/>
      <c r="V351" s="29">
        <f t="shared" ref="V351:X351" si="401">ROUND(U351*$F351,0)</f>
        <v>0</v>
      </c>
      <c r="W351" s="373"/>
      <c r="X351" s="29">
        <f t="shared" si="401"/>
        <v>0</v>
      </c>
      <c r="Y351" s="373">
        <f t="shared" si="392"/>
        <v>0</v>
      </c>
      <c r="Z351" s="29">
        <f t="shared" si="393"/>
        <v>0</v>
      </c>
      <c r="AA351" s="373">
        <f t="shared" si="383"/>
        <v>30</v>
      </c>
      <c r="AB351" s="29">
        <f t="shared" si="384"/>
        <v>1676370</v>
      </c>
    </row>
    <row r="352" spans="2:28" ht="39.6" x14ac:dyDescent="0.25">
      <c r="B352" s="28" t="s">
        <v>660</v>
      </c>
      <c r="C352" s="5" t="s">
        <v>661</v>
      </c>
      <c r="D352" s="4" t="s">
        <v>137</v>
      </c>
      <c r="E352" s="6">
        <v>0</v>
      </c>
      <c r="F352" s="374">
        <v>106354</v>
      </c>
      <c r="G352" s="452">
        <f t="shared" si="385"/>
        <v>0</v>
      </c>
      <c r="H352" s="373"/>
      <c r="I352" s="374">
        <v>106354</v>
      </c>
      <c r="J352" s="29">
        <f t="shared" si="378"/>
        <v>0</v>
      </c>
      <c r="K352" s="453"/>
      <c r="L352" s="7">
        <f t="shared" si="386"/>
        <v>0</v>
      </c>
      <c r="M352" s="453"/>
      <c r="N352" s="7">
        <f t="shared" si="387"/>
        <v>0</v>
      </c>
      <c r="O352" s="373">
        <f t="shared" si="388"/>
        <v>0</v>
      </c>
      <c r="P352" s="7">
        <f t="shared" si="389"/>
        <v>0</v>
      </c>
      <c r="Q352" s="373">
        <v>0</v>
      </c>
      <c r="R352" s="29">
        <f t="shared" si="390"/>
        <v>0</v>
      </c>
      <c r="S352" s="373"/>
      <c r="T352" s="29">
        <f t="shared" si="390"/>
        <v>0</v>
      </c>
      <c r="U352" s="373"/>
      <c r="V352" s="29">
        <f t="shared" ref="V352:X352" si="402">ROUND(U352*$F352,0)</f>
        <v>0</v>
      </c>
      <c r="W352" s="373"/>
      <c r="X352" s="29">
        <f t="shared" si="402"/>
        <v>0</v>
      </c>
      <c r="Y352" s="373">
        <f t="shared" si="392"/>
        <v>0</v>
      </c>
      <c r="Z352" s="29">
        <f t="shared" si="393"/>
        <v>0</v>
      </c>
      <c r="AA352" s="373">
        <f t="shared" si="383"/>
        <v>0</v>
      </c>
      <c r="AB352" s="29">
        <f t="shared" si="384"/>
        <v>0</v>
      </c>
    </row>
    <row r="353" spans="2:28" ht="52.8" x14ac:dyDescent="0.25">
      <c r="B353" s="28" t="s">
        <v>662</v>
      </c>
      <c r="C353" s="5" t="s">
        <v>663</v>
      </c>
      <c r="D353" s="4" t="s">
        <v>137</v>
      </c>
      <c r="E353" s="6">
        <v>0</v>
      </c>
      <c r="F353" s="374">
        <v>216149</v>
      </c>
      <c r="G353" s="452">
        <f t="shared" si="385"/>
        <v>0</v>
      </c>
      <c r="H353" s="373"/>
      <c r="I353" s="374">
        <v>216149</v>
      </c>
      <c r="J353" s="29">
        <f t="shared" si="378"/>
        <v>0</v>
      </c>
      <c r="K353" s="453"/>
      <c r="L353" s="7">
        <f t="shared" si="386"/>
        <v>0</v>
      </c>
      <c r="M353" s="453"/>
      <c r="N353" s="7">
        <f t="shared" si="387"/>
        <v>0</v>
      </c>
      <c r="O353" s="373">
        <f t="shared" si="388"/>
        <v>0</v>
      </c>
      <c r="P353" s="7">
        <f t="shared" si="389"/>
        <v>0</v>
      </c>
      <c r="Q353" s="373">
        <v>0</v>
      </c>
      <c r="R353" s="29">
        <f t="shared" si="390"/>
        <v>0</v>
      </c>
      <c r="S353" s="373"/>
      <c r="T353" s="29">
        <f t="shared" si="390"/>
        <v>0</v>
      </c>
      <c r="U353" s="373"/>
      <c r="V353" s="29">
        <f t="shared" ref="V353:X353" si="403">ROUND(U353*$F353,0)</f>
        <v>0</v>
      </c>
      <c r="W353" s="373"/>
      <c r="X353" s="29">
        <f t="shared" si="403"/>
        <v>0</v>
      </c>
      <c r="Y353" s="373">
        <f t="shared" si="392"/>
        <v>0</v>
      </c>
      <c r="Z353" s="29">
        <f t="shared" si="393"/>
        <v>0</v>
      </c>
      <c r="AA353" s="373">
        <f t="shared" si="383"/>
        <v>0</v>
      </c>
      <c r="AB353" s="29">
        <f t="shared" si="384"/>
        <v>0</v>
      </c>
    </row>
    <row r="354" spans="2:28" x14ac:dyDescent="0.25">
      <c r="B354" s="31" t="s">
        <v>664</v>
      </c>
      <c r="C354" s="10" t="s">
        <v>665</v>
      </c>
      <c r="D354" s="11"/>
      <c r="E354" s="11"/>
      <c r="F354" s="11"/>
      <c r="G354" s="457">
        <f t="shared" si="385"/>
        <v>0</v>
      </c>
      <c r="H354" s="377"/>
      <c r="I354" s="11"/>
      <c r="J354" s="378">
        <f t="shared" si="378"/>
        <v>0</v>
      </c>
      <c r="K354" s="458"/>
      <c r="L354" s="11">
        <f t="shared" si="386"/>
        <v>0</v>
      </c>
      <c r="M354" s="458"/>
      <c r="N354" s="11">
        <f t="shared" si="387"/>
        <v>0</v>
      </c>
      <c r="O354" s="377">
        <f t="shared" si="388"/>
        <v>0</v>
      </c>
      <c r="P354" s="11">
        <f t="shared" si="389"/>
        <v>0</v>
      </c>
      <c r="Q354" s="377"/>
      <c r="R354" s="378">
        <f t="shared" si="390"/>
        <v>0</v>
      </c>
      <c r="S354" s="377"/>
      <c r="T354" s="378">
        <f t="shared" si="390"/>
        <v>0</v>
      </c>
      <c r="U354" s="377"/>
      <c r="V354" s="378">
        <f t="shared" ref="V354:X354" si="404">ROUND(U354*$F354,0)</f>
        <v>0</v>
      </c>
      <c r="W354" s="377"/>
      <c r="X354" s="378">
        <f t="shared" si="404"/>
        <v>0</v>
      </c>
      <c r="Y354" s="377">
        <f t="shared" si="392"/>
        <v>0</v>
      </c>
      <c r="Z354" s="378">
        <f t="shared" si="393"/>
        <v>0</v>
      </c>
      <c r="AA354" s="377">
        <f t="shared" si="383"/>
        <v>0</v>
      </c>
      <c r="AB354" s="378">
        <f t="shared" si="384"/>
        <v>0</v>
      </c>
    </row>
    <row r="355" spans="2:28" ht="52.8" x14ac:dyDescent="0.25">
      <c r="B355" s="28" t="s">
        <v>666</v>
      </c>
      <c r="C355" s="5" t="s">
        <v>667</v>
      </c>
      <c r="D355" s="4" t="s">
        <v>13</v>
      </c>
      <c r="E355" s="6">
        <v>0</v>
      </c>
      <c r="F355" s="374">
        <v>133632</v>
      </c>
      <c r="G355" s="452">
        <f t="shared" si="385"/>
        <v>0</v>
      </c>
      <c r="H355" s="373"/>
      <c r="I355" s="374">
        <v>133632</v>
      </c>
      <c r="J355" s="29">
        <f t="shared" si="378"/>
        <v>0</v>
      </c>
      <c r="K355" s="453"/>
      <c r="L355" s="7">
        <f t="shared" si="386"/>
        <v>0</v>
      </c>
      <c r="M355" s="453"/>
      <c r="N355" s="7">
        <f t="shared" si="387"/>
        <v>0</v>
      </c>
      <c r="O355" s="373">
        <f t="shared" si="388"/>
        <v>0</v>
      </c>
      <c r="P355" s="7">
        <f t="shared" si="389"/>
        <v>0</v>
      </c>
      <c r="Q355" s="373">
        <v>0</v>
      </c>
      <c r="R355" s="29">
        <f t="shared" si="390"/>
        <v>0</v>
      </c>
      <c r="S355" s="373"/>
      <c r="T355" s="29">
        <f t="shared" si="390"/>
        <v>0</v>
      </c>
      <c r="U355" s="373"/>
      <c r="V355" s="29">
        <f t="shared" ref="V355:X355" si="405">ROUND(U355*$F355,0)</f>
        <v>0</v>
      </c>
      <c r="W355" s="373"/>
      <c r="X355" s="29">
        <f t="shared" si="405"/>
        <v>0</v>
      </c>
      <c r="Y355" s="373">
        <f t="shared" si="392"/>
        <v>0</v>
      </c>
      <c r="Z355" s="29">
        <f t="shared" si="393"/>
        <v>0</v>
      </c>
      <c r="AA355" s="373">
        <f t="shared" si="383"/>
        <v>0</v>
      </c>
      <c r="AB355" s="29">
        <f t="shared" si="384"/>
        <v>0</v>
      </c>
    </row>
    <row r="356" spans="2:28" ht="52.8" x14ac:dyDescent="0.25">
      <c r="B356" s="28" t="s">
        <v>668</v>
      </c>
      <c r="C356" s="5" t="s">
        <v>669</v>
      </c>
      <c r="D356" s="4" t="s">
        <v>13</v>
      </c>
      <c r="E356" s="6">
        <v>0</v>
      </c>
      <c r="F356" s="374">
        <v>76673</v>
      </c>
      <c r="G356" s="452">
        <f t="shared" si="385"/>
        <v>0</v>
      </c>
      <c r="H356" s="373"/>
      <c r="I356" s="374">
        <v>76673</v>
      </c>
      <c r="J356" s="29">
        <f t="shared" si="378"/>
        <v>0</v>
      </c>
      <c r="K356" s="453"/>
      <c r="L356" s="7">
        <f t="shared" si="386"/>
        <v>0</v>
      </c>
      <c r="M356" s="453"/>
      <c r="N356" s="7">
        <f t="shared" si="387"/>
        <v>0</v>
      </c>
      <c r="O356" s="373">
        <f t="shared" si="388"/>
        <v>0</v>
      </c>
      <c r="P356" s="7">
        <f t="shared" si="389"/>
        <v>0</v>
      </c>
      <c r="Q356" s="373">
        <v>0</v>
      </c>
      <c r="R356" s="29">
        <f t="shared" si="390"/>
        <v>0</v>
      </c>
      <c r="S356" s="373"/>
      <c r="T356" s="29">
        <f t="shared" si="390"/>
        <v>0</v>
      </c>
      <c r="U356" s="373"/>
      <c r="V356" s="29">
        <f t="shared" ref="V356:X356" si="406">ROUND(U356*$F356,0)</f>
        <v>0</v>
      </c>
      <c r="W356" s="373"/>
      <c r="X356" s="29">
        <f t="shared" si="406"/>
        <v>0</v>
      </c>
      <c r="Y356" s="373">
        <f t="shared" si="392"/>
        <v>0</v>
      </c>
      <c r="Z356" s="29">
        <f t="shared" si="393"/>
        <v>0</v>
      </c>
      <c r="AA356" s="373">
        <f t="shared" si="383"/>
        <v>0</v>
      </c>
      <c r="AB356" s="29">
        <f t="shared" si="384"/>
        <v>0</v>
      </c>
    </row>
    <row r="357" spans="2:28" ht="52.8" x14ac:dyDescent="0.25">
      <c r="B357" s="28" t="s">
        <v>670</v>
      </c>
      <c r="C357" s="5" t="s">
        <v>671</v>
      </c>
      <c r="D357" s="4" t="s">
        <v>13</v>
      </c>
      <c r="E357" s="6">
        <v>0</v>
      </c>
      <c r="F357" s="374">
        <v>54712</v>
      </c>
      <c r="G357" s="452">
        <f t="shared" si="385"/>
        <v>0</v>
      </c>
      <c r="H357" s="373"/>
      <c r="I357" s="374">
        <v>54712</v>
      </c>
      <c r="J357" s="29">
        <f t="shared" si="378"/>
        <v>0</v>
      </c>
      <c r="K357" s="453"/>
      <c r="L357" s="7">
        <f t="shared" si="386"/>
        <v>0</v>
      </c>
      <c r="M357" s="453"/>
      <c r="N357" s="7">
        <f t="shared" si="387"/>
        <v>0</v>
      </c>
      <c r="O357" s="373">
        <f t="shared" si="388"/>
        <v>0</v>
      </c>
      <c r="P357" s="7">
        <f t="shared" si="389"/>
        <v>0</v>
      </c>
      <c r="Q357" s="373">
        <v>0</v>
      </c>
      <c r="R357" s="29">
        <f t="shared" si="390"/>
        <v>0</v>
      </c>
      <c r="S357" s="373"/>
      <c r="T357" s="29">
        <f t="shared" si="390"/>
        <v>0</v>
      </c>
      <c r="U357" s="373"/>
      <c r="V357" s="29">
        <f t="shared" ref="V357:X357" si="407">ROUND(U357*$F357,0)</f>
        <v>0</v>
      </c>
      <c r="W357" s="373"/>
      <c r="X357" s="29">
        <f t="shared" si="407"/>
        <v>0</v>
      </c>
      <c r="Y357" s="373">
        <f t="shared" si="392"/>
        <v>0</v>
      </c>
      <c r="Z357" s="29">
        <f t="shared" si="393"/>
        <v>0</v>
      </c>
      <c r="AA357" s="373">
        <f t="shared" si="383"/>
        <v>0</v>
      </c>
      <c r="AB357" s="29">
        <f t="shared" si="384"/>
        <v>0</v>
      </c>
    </row>
    <row r="358" spans="2:28" ht="52.8" x14ac:dyDescent="0.25">
      <c r="B358" s="28" t="s">
        <v>672</v>
      </c>
      <c r="C358" s="5" t="s">
        <v>673</v>
      </c>
      <c r="D358" s="4" t="s">
        <v>13</v>
      </c>
      <c r="E358" s="6">
        <v>0</v>
      </c>
      <c r="F358" s="374">
        <v>29240</v>
      </c>
      <c r="G358" s="452">
        <f t="shared" si="385"/>
        <v>0</v>
      </c>
      <c r="H358" s="373"/>
      <c r="I358" s="374">
        <v>29240</v>
      </c>
      <c r="J358" s="29">
        <f t="shared" si="378"/>
        <v>0</v>
      </c>
      <c r="K358" s="453"/>
      <c r="L358" s="7">
        <f t="shared" si="386"/>
        <v>0</v>
      </c>
      <c r="M358" s="453"/>
      <c r="N358" s="7">
        <f t="shared" si="387"/>
        <v>0</v>
      </c>
      <c r="O358" s="373">
        <f t="shared" si="388"/>
        <v>0</v>
      </c>
      <c r="P358" s="7">
        <f t="shared" si="389"/>
        <v>0</v>
      </c>
      <c r="Q358" s="373">
        <v>0</v>
      </c>
      <c r="R358" s="29">
        <f t="shared" si="390"/>
        <v>0</v>
      </c>
      <c r="S358" s="373"/>
      <c r="T358" s="29">
        <f t="shared" si="390"/>
        <v>0</v>
      </c>
      <c r="U358" s="373"/>
      <c r="V358" s="29">
        <f t="shared" ref="V358:X358" si="408">ROUND(U358*$F358,0)</f>
        <v>0</v>
      </c>
      <c r="W358" s="373"/>
      <c r="X358" s="29">
        <f t="shared" si="408"/>
        <v>0</v>
      </c>
      <c r="Y358" s="373">
        <f t="shared" si="392"/>
        <v>0</v>
      </c>
      <c r="Z358" s="29">
        <f t="shared" si="393"/>
        <v>0</v>
      </c>
      <c r="AA358" s="373">
        <f t="shared" si="383"/>
        <v>0</v>
      </c>
      <c r="AB358" s="29">
        <f t="shared" si="384"/>
        <v>0</v>
      </c>
    </row>
    <row r="359" spans="2:28" x14ac:dyDescent="0.25">
      <c r="B359" s="31" t="s">
        <v>674</v>
      </c>
      <c r="C359" s="10" t="s">
        <v>675</v>
      </c>
      <c r="D359" s="11"/>
      <c r="E359" s="11">
        <v>0</v>
      </c>
      <c r="F359" s="11"/>
      <c r="G359" s="457">
        <f t="shared" si="385"/>
        <v>0</v>
      </c>
      <c r="H359" s="377"/>
      <c r="I359" s="11"/>
      <c r="J359" s="378">
        <f t="shared" si="378"/>
        <v>0</v>
      </c>
      <c r="K359" s="458"/>
      <c r="L359" s="11">
        <f t="shared" si="386"/>
        <v>0</v>
      </c>
      <c r="M359" s="458"/>
      <c r="N359" s="11">
        <f t="shared" si="387"/>
        <v>0</v>
      </c>
      <c r="O359" s="377">
        <f t="shared" si="388"/>
        <v>0</v>
      </c>
      <c r="P359" s="11">
        <f t="shared" si="389"/>
        <v>0</v>
      </c>
      <c r="Q359" s="377"/>
      <c r="R359" s="378">
        <f t="shared" si="390"/>
        <v>0</v>
      </c>
      <c r="S359" s="377"/>
      <c r="T359" s="378">
        <f t="shared" si="390"/>
        <v>0</v>
      </c>
      <c r="U359" s="377"/>
      <c r="V359" s="378">
        <f t="shared" ref="V359:X359" si="409">ROUND(U359*$F359,0)</f>
        <v>0</v>
      </c>
      <c r="W359" s="377"/>
      <c r="X359" s="378">
        <f t="shared" si="409"/>
        <v>0</v>
      </c>
      <c r="Y359" s="377">
        <f t="shared" si="392"/>
        <v>0</v>
      </c>
      <c r="Z359" s="378">
        <f t="shared" si="393"/>
        <v>0</v>
      </c>
      <c r="AA359" s="377">
        <f t="shared" si="383"/>
        <v>0</v>
      </c>
      <c r="AB359" s="378">
        <f t="shared" si="384"/>
        <v>0</v>
      </c>
    </row>
    <row r="360" spans="2:28" ht="39.6" x14ac:dyDescent="0.25">
      <c r="B360" s="28" t="s">
        <v>676</v>
      </c>
      <c r="C360" s="5" t="s">
        <v>677</v>
      </c>
      <c r="D360" s="4" t="s">
        <v>13</v>
      </c>
      <c r="E360" s="6">
        <v>0</v>
      </c>
      <c r="F360" s="374">
        <v>12484</v>
      </c>
      <c r="G360" s="452">
        <f t="shared" si="385"/>
        <v>0</v>
      </c>
      <c r="H360" s="373"/>
      <c r="I360" s="374">
        <v>12484</v>
      </c>
      <c r="J360" s="29">
        <f t="shared" si="378"/>
        <v>0</v>
      </c>
      <c r="K360" s="453"/>
      <c r="L360" s="7">
        <f t="shared" si="386"/>
        <v>0</v>
      </c>
      <c r="M360" s="453"/>
      <c r="N360" s="7">
        <f t="shared" si="387"/>
        <v>0</v>
      </c>
      <c r="O360" s="373">
        <f t="shared" si="388"/>
        <v>0</v>
      </c>
      <c r="P360" s="7">
        <f t="shared" si="389"/>
        <v>0</v>
      </c>
      <c r="Q360" s="373">
        <v>0</v>
      </c>
      <c r="R360" s="29">
        <f t="shared" si="390"/>
        <v>0</v>
      </c>
      <c r="S360" s="373"/>
      <c r="T360" s="29">
        <f t="shared" si="390"/>
        <v>0</v>
      </c>
      <c r="U360" s="373"/>
      <c r="V360" s="29">
        <f t="shared" ref="V360:X360" si="410">ROUND(U360*$F360,0)</f>
        <v>0</v>
      </c>
      <c r="W360" s="373"/>
      <c r="X360" s="29">
        <f t="shared" si="410"/>
        <v>0</v>
      </c>
      <c r="Y360" s="373">
        <f t="shared" si="392"/>
        <v>0</v>
      </c>
      <c r="Z360" s="29">
        <f t="shared" si="393"/>
        <v>0</v>
      </c>
      <c r="AA360" s="373">
        <f t="shared" si="383"/>
        <v>0</v>
      </c>
      <c r="AB360" s="29">
        <f t="shared" si="384"/>
        <v>0</v>
      </c>
    </row>
    <row r="361" spans="2:28" ht="39.6" x14ac:dyDescent="0.25">
      <c r="B361" s="28" t="s">
        <v>678</v>
      </c>
      <c r="C361" s="5" t="s">
        <v>679</v>
      </c>
      <c r="D361" s="4" t="s">
        <v>13</v>
      </c>
      <c r="E361" s="6">
        <v>0</v>
      </c>
      <c r="F361" s="374">
        <v>16331</v>
      </c>
      <c r="G361" s="452">
        <f t="shared" si="385"/>
        <v>0</v>
      </c>
      <c r="H361" s="373"/>
      <c r="I361" s="374">
        <v>16331</v>
      </c>
      <c r="J361" s="29">
        <f t="shared" si="378"/>
        <v>0</v>
      </c>
      <c r="K361" s="453"/>
      <c r="L361" s="7">
        <f t="shared" si="386"/>
        <v>0</v>
      </c>
      <c r="M361" s="453"/>
      <c r="N361" s="7">
        <f t="shared" si="387"/>
        <v>0</v>
      </c>
      <c r="O361" s="373">
        <f t="shared" si="388"/>
        <v>0</v>
      </c>
      <c r="P361" s="7">
        <f t="shared" si="389"/>
        <v>0</v>
      </c>
      <c r="Q361" s="373">
        <v>0</v>
      </c>
      <c r="R361" s="29">
        <f t="shared" si="390"/>
        <v>0</v>
      </c>
      <c r="S361" s="373"/>
      <c r="T361" s="29">
        <f t="shared" si="390"/>
        <v>0</v>
      </c>
      <c r="U361" s="373"/>
      <c r="V361" s="29">
        <f t="shared" ref="V361:X361" si="411">ROUND(U361*$F361,0)</f>
        <v>0</v>
      </c>
      <c r="W361" s="373"/>
      <c r="X361" s="29">
        <f t="shared" si="411"/>
        <v>0</v>
      </c>
      <c r="Y361" s="373">
        <f t="shared" si="392"/>
        <v>0</v>
      </c>
      <c r="Z361" s="29">
        <f t="shared" si="393"/>
        <v>0</v>
      </c>
      <c r="AA361" s="373">
        <f t="shared" si="383"/>
        <v>0</v>
      </c>
      <c r="AB361" s="29">
        <f t="shared" si="384"/>
        <v>0</v>
      </c>
    </row>
    <row r="362" spans="2:28" ht="26.4" x14ac:dyDescent="0.25">
      <c r="B362" s="28" t="s">
        <v>680</v>
      </c>
      <c r="C362" s="5" t="s">
        <v>681</v>
      </c>
      <c r="D362" s="4" t="s">
        <v>13</v>
      </c>
      <c r="E362" s="6">
        <v>0</v>
      </c>
      <c r="F362" s="374">
        <v>12169</v>
      </c>
      <c r="G362" s="452">
        <f t="shared" si="385"/>
        <v>0</v>
      </c>
      <c r="H362" s="373"/>
      <c r="I362" s="374">
        <v>12169</v>
      </c>
      <c r="J362" s="29">
        <f t="shared" si="378"/>
        <v>0</v>
      </c>
      <c r="K362" s="453"/>
      <c r="L362" s="7">
        <f t="shared" si="386"/>
        <v>0</v>
      </c>
      <c r="M362" s="453"/>
      <c r="N362" s="7">
        <f t="shared" si="387"/>
        <v>0</v>
      </c>
      <c r="O362" s="373">
        <f t="shared" si="388"/>
        <v>0</v>
      </c>
      <c r="P362" s="7">
        <f t="shared" si="389"/>
        <v>0</v>
      </c>
      <c r="Q362" s="373">
        <v>0</v>
      </c>
      <c r="R362" s="29">
        <f t="shared" si="390"/>
        <v>0</v>
      </c>
      <c r="S362" s="373"/>
      <c r="T362" s="29">
        <f t="shared" si="390"/>
        <v>0</v>
      </c>
      <c r="U362" s="373"/>
      <c r="V362" s="29">
        <f t="shared" ref="V362:X362" si="412">ROUND(U362*$F362,0)</f>
        <v>0</v>
      </c>
      <c r="W362" s="373"/>
      <c r="X362" s="29">
        <f t="shared" si="412"/>
        <v>0</v>
      </c>
      <c r="Y362" s="373">
        <f t="shared" si="392"/>
        <v>0</v>
      </c>
      <c r="Z362" s="29">
        <f t="shared" si="393"/>
        <v>0</v>
      </c>
      <c r="AA362" s="373">
        <f t="shared" si="383"/>
        <v>0</v>
      </c>
      <c r="AB362" s="29">
        <f t="shared" si="384"/>
        <v>0</v>
      </c>
    </row>
    <row r="363" spans="2:28" ht="26.4" x14ac:dyDescent="0.25">
      <c r="B363" s="28" t="s">
        <v>682</v>
      </c>
      <c r="C363" s="5" t="s">
        <v>683</v>
      </c>
      <c r="D363" s="4" t="s">
        <v>13</v>
      </c>
      <c r="E363" s="6">
        <v>0</v>
      </c>
      <c r="F363" s="374">
        <v>14848</v>
      </c>
      <c r="G363" s="452">
        <f t="shared" si="385"/>
        <v>0</v>
      </c>
      <c r="H363" s="373"/>
      <c r="I363" s="374">
        <v>14848</v>
      </c>
      <c r="J363" s="29">
        <f t="shared" si="378"/>
        <v>0</v>
      </c>
      <c r="K363" s="453"/>
      <c r="L363" s="7">
        <f t="shared" si="386"/>
        <v>0</v>
      </c>
      <c r="M363" s="453"/>
      <c r="N363" s="7">
        <f t="shared" si="387"/>
        <v>0</v>
      </c>
      <c r="O363" s="373">
        <f t="shared" si="388"/>
        <v>0</v>
      </c>
      <c r="P363" s="7">
        <f t="shared" si="389"/>
        <v>0</v>
      </c>
      <c r="Q363" s="373">
        <v>0</v>
      </c>
      <c r="R363" s="29">
        <f t="shared" si="390"/>
        <v>0</v>
      </c>
      <c r="S363" s="373"/>
      <c r="T363" s="29">
        <f t="shared" si="390"/>
        <v>0</v>
      </c>
      <c r="U363" s="373"/>
      <c r="V363" s="29">
        <f t="shared" ref="V363:X363" si="413">ROUND(U363*$F363,0)</f>
        <v>0</v>
      </c>
      <c r="W363" s="373"/>
      <c r="X363" s="29">
        <f t="shared" si="413"/>
        <v>0</v>
      </c>
      <c r="Y363" s="373">
        <f t="shared" si="392"/>
        <v>0</v>
      </c>
      <c r="Z363" s="29">
        <f t="shared" si="393"/>
        <v>0</v>
      </c>
      <c r="AA363" s="373">
        <f t="shared" si="383"/>
        <v>0</v>
      </c>
      <c r="AB363" s="29">
        <f t="shared" si="384"/>
        <v>0</v>
      </c>
    </row>
    <row r="364" spans="2:28" ht="52.8" x14ac:dyDescent="0.25">
      <c r="B364" s="28" t="s">
        <v>684</v>
      </c>
      <c r="C364" s="5" t="s">
        <v>685</v>
      </c>
      <c r="D364" s="4" t="s">
        <v>13</v>
      </c>
      <c r="E364" s="6">
        <v>0</v>
      </c>
      <c r="F364" s="374">
        <v>16269</v>
      </c>
      <c r="G364" s="452">
        <f t="shared" si="385"/>
        <v>0</v>
      </c>
      <c r="H364" s="373"/>
      <c r="I364" s="374">
        <v>16269</v>
      </c>
      <c r="J364" s="29">
        <f t="shared" si="378"/>
        <v>0</v>
      </c>
      <c r="K364" s="453"/>
      <c r="L364" s="7">
        <f t="shared" si="386"/>
        <v>0</v>
      </c>
      <c r="M364" s="453"/>
      <c r="N364" s="7">
        <f t="shared" si="387"/>
        <v>0</v>
      </c>
      <c r="O364" s="373">
        <f t="shared" si="388"/>
        <v>0</v>
      </c>
      <c r="P364" s="7">
        <f t="shared" si="389"/>
        <v>0</v>
      </c>
      <c r="Q364" s="373">
        <v>0</v>
      </c>
      <c r="R364" s="29">
        <f t="shared" si="390"/>
        <v>0</v>
      </c>
      <c r="S364" s="373"/>
      <c r="T364" s="29">
        <f t="shared" si="390"/>
        <v>0</v>
      </c>
      <c r="U364" s="373"/>
      <c r="V364" s="29">
        <f t="shared" ref="V364:X364" si="414">ROUND(U364*$F364,0)</f>
        <v>0</v>
      </c>
      <c r="W364" s="373"/>
      <c r="X364" s="29">
        <f t="shared" si="414"/>
        <v>0</v>
      </c>
      <c r="Y364" s="373">
        <f t="shared" si="392"/>
        <v>0</v>
      </c>
      <c r="Z364" s="29">
        <f t="shared" si="393"/>
        <v>0</v>
      </c>
      <c r="AA364" s="373">
        <f t="shared" si="383"/>
        <v>0</v>
      </c>
      <c r="AB364" s="29">
        <f t="shared" si="384"/>
        <v>0</v>
      </c>
    </row>
    <row r="365" spans="2:28" ht="52.8" x14ac:dyDescent="0.25">
      <c r="B365" s="28" t="s">
        <v>686</v>
      </c>
      <c r="C365" s="5" t="s">
        <v>687</v>
      </c>
      <c r="D365" s="4" t="s">
        <v>13</v>
      </c>
      <c r="E365" s="6">
        <v>0</v>
      </c>
      <c r="F365" s="374">
        <v>13970</v>
      </c>
      <c r="G365" s="452">
        <f t="shared" si="385"/>
        <v>0</v>
      </c>
      <c r="H365" s="373"/>
      <c r="I365" s="374">
        <v>13970</v>
      </c>
      <c r="J365" s="29">
        <f t="shared" si="378"/>
        <v>0</v>
      </c>
      <c r="K365" s="453"/>
      <c r="L365" s="7">
        <f t="shared" si="386"/>
        <v>0</v>
      </c>
      <c r="M365" s="453"/>
      <c r="N365" s="7">
        <f t="shared" si="387"/>
        <v>0</v>
      </c>
      <c r="O365" s="373">
        <f t="shared" si="388"/>
        <v>0</v>
      </c>
      <c r="P365" s="7">
        <f t="shared" si="389"/>
        <v>0</v>
      </c>
      <c r="Q365" s="373">
        <v>0</v>
      </c>
      <c r="R365" s="29">
        <f t="shared" si="390"/>
        <v>0</v>
      </c>
      <c r="S365" s="373"/>
      <c r="T365" s="29">
        <f t="shared" si="390"/>
        <v>0</v>
      </c>
      <c r="U365" s="373"/>
      <c r="V365" s="29">
        <f t="shared" ref="V365:X365" si="415">ROUND(U365*$F365,0)</f>
        <v>0</v>
      </c>
      <c r="W365" s="373"/>
      <c r="X365" s="29">
        <f t="shared" si="415"/>
        <v>0</v>
      </c>
      <c r="Y365" s="373">
        <f t="shared" si="392"/>
        <v>0</v>
      </c>
      <c r="Z365" s="29">
        <f t="shared" si="393"/>
        <v>0</v>
      </c>
      <c r="AA365" s="373">
        <f t="shared" si="383"/>
        <v>0</v>
      </c>
      <c r="AB365" s="29">
        <f t="shared" si="384"/>
        <v>0</v>
      </c>
    </row>
    <row r="366" spans="2:28" ht="105.6" x14ac:dyDescent="0.25">
      <c r="B366" s="28" t="s">
        <v>688</v>
      </c>
      <c r="C366" s="5" t="s">
        <v>689</v>
      </c>
      <c r="D366" s="4" t="s">
        <v>137</v>
      </c>
      <c r="E366" s="6">
        <v>0</v>
      </c>
      <c r="F366" s="374">
        <v>126518</v>
      </c>
      <c r="G366" s="452">
        <f t="shared" si="385"/>
        <v>0</v>
      </c>
      <c r="H366" s="373"/>
      <c r="I366" s="374">
        <v>126518</v>
      </c>
      <c r="J366" s="29">
        <f t="shared" si="378"/>
        <v>0</v>
      </c>
      <c r="K366" s="453"/>
      <c r="L366" s="7">
        <f t="shared" si="386"/>
        <v>0</v>
      </c>
      <c r="M366" s="453"/>
      <c r="N366" s="7">
        <f t="shared" si="387"/>
        <v>0</v>
      </c>
      <c r="O366" s="373">
        <f t="shared" si="388"/>
        <v>0</v>
      </c>
      <c r="P366" s="7">
        <f t="shared" si="389"/>
        <v>0</v>
      </c>
      <c r="Q366" s="373">
        <v>0</v>
      </c>
      <c r="R366" s="29">
        <f t="shared" si="390"/>
        <v>0</v>
      </c>
      <c r="S366" s="373"/>
      <c r="T366" s="29">
        <f t="shared" si="390"/>
        <v>0</v>
      </c>
      <c r="U366" s="373"/>
      <c r="V366" s="29">
        <f t="shared" ref="V366:X366" si="416">ROUND(U366*$F366,0)</f>
        <v>0</v>
      </c>
      <c r="W366" s="373"/>
      <c r="X366" s="29">
        <f t="shared" si="416"/>
        <v>0</v>
      </c>
      <c r="Y366" s="373">
        <f t="shared" si="392"/>
        <v>0</v>
      </c>
      <c r="Z366" s="29">
        <f t="shared" si="393"/>
        <v>0</v>
      </c>
      <c r="AA366" s="373">
        <f t="shared" si="383"/>
        <v>0</v>
      </c>
      <c r="AB366" s="29">
        <f t="shared" si="384"/>
        <v>0</v>
      </c>
    </row>
    <row r="367" spans="2:28" x14ac:dyDescent="0.25">
      <c r="B367" s="28" t="s">
        <v>690</v>
      </c>
      <c r="C367" s="5" t="s">
        <v>691</v>
      </c>
      <c r="D367" s="4" t="s">
        <v>137</v>
      </c>
      <c r="E367" s="6">
        <v>0</v>
      </c>
      <c r="F367" s="374">
        <v>3047571</v>
      </c>
      <c r="G367" s="452">
        <f t="shared" si="385"/>
        <v>0</v>
      </c>
      <c r="H367" s="373"/>
      <c r="I367" s="374">
        <v>3047571</v>
      </c>
      <c r="J367" s="29">
        <f t="shared" si="378"/>
        <v>0</v>
      </c>
      <c r="K367" s="453"/>
      <c r="L367" s="7">
        <f t="shared" si="386"/>
        <v>0</v>
      </c>
      <c r="M367" s="453"/>
      <c r="N367" s="7">
        <f t="shared" si="387"/>
        <v>0</v>
      </c>
      <c r="O367" s="373">
        <f t="shared" si="388"/>
        <v>0</v>
      </c>
      <c r="P367" s="7">
        <f t="shared" si="389"/>
        <v>0</v>
      </c>
      <c r="Q367" s="373">
        <v>0</v>
      </c>
      <c r="R367" s="29">
        <f t="shared" si="390"/>
        <v>0</v>
      </c>
      <c r="S367" s="373"/>
      <c r="T367" s="29">
        <f t="shared" si="390"/>
        <v>0</v>
      </c>
      <c r="U367" s="373"/>
      <c r="V367" s="29">
        <f t="shared" ref="V367:X367" si="417">ROUND(U367*$F367,0)</f>
        <v>0</v>
      </c>
      <c r="W367" s="373"/>
      <c r="X367" s="29">
        <f t="shared" si="417"/>
        <v>0</v>
      </c>
      <c r="Y367" s="373">
        <f t="shared" si="392"/>
        <v>0</v>
      </c>
      <c r="Z367" s="29">
        <f t="shared" si="393"/>
        <v>0</v>
      </c>
      <c r="AA367" s="373">
        <f t="shared" si="383"/>
        <v>0</v>
      </c>
      <c r="AB367" s="29">
        <f t="shared" si="384"/>
        <v>0</v>
      </c>
    </row>
    <row r="368" spans="2:28" ht="26.4" x14ac:dyDescent="0.25">
      <c r="B368" s="28" t="s">
        <v>692</v>
      </c>
      <c r="C368" s="5" t="s">
        <v>693</v>
      </c>
      <c r="D368" s="4" t="s">
        <v>137</v>
      </c>
      <c r="E368" s="6">
        <v>0</v>
      </c>
      <c r="F368" s="374">
        <v>5895546</v>
      </c>
      <c r="G368" s="452">
        <f t="shared" si="385"/>
        <v>0</v>
      </c>
      <c r="H368" s="373"/>
      <c r="I368" s="374">
        <v>5895546</v>
      </c>
      <c r="J368" s="29">
        <f t="shared" si="378"/>
        <v>0</v>
      </c>
      <c r="K368" s="453"/>
      <c r="L368" s="7">
        <f t="shared" si="386"/>
        <v>0</v>
      </c>
      <c r="M368" s="453"/>
      <c r="N368" s="7">
        <f t="shared" si="387"/>
        <v>0</v>
      </c>
      <c r="O368" s="373">
        <f t="shared" si="388"/>
        <v>0</v>
      </c>
      <c r="P368" s="7">
        <f t="shared" si="389"/>
        <v>0</v>
      </c>
      <c r="Q368" s="373">
        <v>0</v>
      </c>
      <c r="R368" s="29">
        <f t="shared" si="390"/>
        <v>0</v>
      </c>
      <c r="S368" s="373"/>
      <c r="T368" s="29">
        <f t="shared" si="390"/>
        <v>0</v>
      </c>
      <c r="U368" s="373"/>
      <c r="V368" s="29">
        <f t="shared" ref="V368:X368" si="418">ROUND(U368*$F368,0)</f>
        <v>0</v>
      </c>
      <c r="W368" s="373"/>
      <c r="X368" s="29">
        <f t="shared" si="418"/>
        <v>0</v>
      </c>
      <c r="Y368" s="373">
        <f t="shared" si="392"/>
        <v>0</v>
      </c>
      <c r="Z368" s="29">
        <f t="shared" si="393"/>
        <v>0</v>
      </c>
      <c r="AA368" s="373">
        <f t="shared" si="383"/>
        <v>0</v>
      </c>
      <c r="AB368" s="29">
        <f t="shared" si="384"/>
        <v>0</v>
      </c>
    </row>
    <row r="369" spans="2:28" x14ac:dyDescent="0.25">
      <c r="B369" s="31" t="s">
        <v>694</v>
      </c>
      <c r="C369" s="10" t="s">
        <v>695</v>
      </c>
      <c r="D369" s="11"/>
      <c r="E369" s="11"/>
      <c r="F369" s="11"/>
      <c r="G369" s="457">
        <f t="shared" si="385"/>
        <v>0</v>
      </c>
      <c r="H369" s="377"/>
      <c r="I369" s="11" t="s">
        <v>7</v>
      </c>
      <c r="J369" s="378"/>
      <c r="K369" s="458"/>
      <c r="L369" s="11">
        <f t="shared" si="386"/>
        <v>0</v>
      </c>
      <c r="M369" s="458"/>
      <c r="N369" s="11">
        <f t="shared" si="387"/>
        <v>0</v>
      </c>
      <c r="O369" s="377">
        <f t="shared" si="388"/>
        <v>0</v>
      </c>
      <c r="P369" s="11"/>
      <c r="Q369" s="377"/>
      <c r="R369" s="378">
        <f t="shared" si="390"/>
        <v>0</v>
      </c>
      <c r="S369" s="377"/>
      <c r="T369" s="378">
        <f t="shared" si="390"/>
        <v>0</v>
      </c>
      <c r="U369" s="377"/>
      <c r="V369" s="378">
        <f t="shared" ref="V369:X369" si="419">ROUND(U369*$F369,0)</f>
        <v>0</v>
      </c>
      <c r="W369" s="377"/>
      <c r="X369" s="378">
        <f t="shared" si="419"/>
        <v>0</v>
      </c>
      <c r="Y369" s="377">
        <f t="shared" si="392"/>
        <v>0</v>
      </c>
      <c r="Z369" s="378">
        <f t="shared" si="393"/>
        <v>0</v>
      </c>
      <c r="AA369" s="377">
        <f t="shared" si="383"/>
        <v>0</v>
      </c>
      <c r="AB369" s="378">
        <f t="shared" si="384"/>
        <v>0</v>
      </c>
    </row>
    <row r="370" spans="2:28" x14ac:dyDescent="0.25">
      <c r="B370" s="28" t="s">
        <v>696</v>
      </c>
      <c r="C370" s="5" t="s">
        <v>697</v>
      </c>
      <c r="D370" s="4" t="s">
        <v>137</v>
      </c>
      <c r="E370" s="6">
        <v>0</v>
      </c>
      <c r="F370" s="374">
        <v>11500000</v>
      </c>
      <c r="G370" s="452">
        <f t="shared" si="385"/>
        <v>0</v>
      </c>
      <c r="H370" s="373"/>
      <c r="I370" s="374">
        <v>11500000</v>
      </c>
      <c r="J370" s="29">
        <f t="shared" ref="J370:J433" si="420">H370*I370</f>
        <v>0</v>
      </c>
      <c r="K370" s="453"/>
      <c r="L370" s="7">
        <f t="shared" si="386"/>
        <v>0</v>
      </c>
      <c r="M370" s="453"/>
      <c r="N370" s="7">
        <f t="shared" si="387"/>
        <v>0</v>
      </c>
      <c r="O370" s="373">
        <f t="shared" si="388"/>
        <v>0</v>
      </c>
      <c r="P370" s="7">
        <f t="shared" si="389"/>
        <v>0</v>
      </c>
      <c r="Q370" s="373">
        <v>0</v>
      </c>
      <c r="R370" s="29">
        <f t="shared" si="390"/>
        <v>0</v>
      </c>
      <c r="S370" s="373"/>
      <c r="T370" s="29">
        <f t="shared" si="390"/>
        <v>0</v>
      </c>
      <c r="U370" s="373"/>
      <c r="V370" s="29">
        <f t="shared" ref="V370:X370" si="421">ROUND(U370*$F370,0)</f>
        <v>0</v>
      </c>
      <c r="W370" s="373"/>
      <c r="X370" s="29">
        <f t="shared" si="421"/>
        <v>0</v>
      </c>
      <c r="Y370" s="373">
        <f t="shared" si="392"/>
        <v>0</v>
      </c>
      <c r="Z370" s="29">
        <f t="shared" si="393"/>
        <v>0</v>
      </c>
      <c r="AA370" s="373">
        <f t="shared" si="383"/>
        <v>0</v>
      </c>
      <c r="AB370" s="29">
        <f t="shared" si="384"/>
        <v>0</v>
      </c>
    </row>
    <row r="371" spans="2:28" x14ac:dyDescent="0.25">
      <c r="B371" s="28" t="s">
        <v>698</v>
      </c>
      <c r="C371" s="5" t="s">
        <v>699</v>
      </c>
      <c r="D371" s="4" t="s">
        <v>137</v>
      </c>
      <c r="E371" s="6">
        <v>0</v>
      </c>
      <c r="F371" s="374">
        <v>6500000</v>
      </c>
      <c r="G371" s="452">
        <f t="shared" si="385"/>
        <v>0</v>
      </c>
      <c r="H371" s="373"/>
      <c r="I371" s="374">
        <v>6500000</v>
      </c>
      <c r="J371" s="29">
        <f t="shared" si="420"/>
        <v>0</v>
      </c>
      <c r="K371" s="453"/>
      <c r="L371" s="7">
        <f t="shared" si="386"/>
        <v>0</v>
      </c>
      <c r="M371" s="453"/>
      <c r="N371" s="7">
        <f t="shared" si="387"/>
        <v>0</v>
      </c>
      <c r="O371" s="373">
        <f t="shared" si="388"/>
        <v>0</v>
      </c>
      <c r="P371" s="7">
        <f t="shared" si="389"/>
        <v>0</v>
      </c>
      <c r="Q371" s="373">
        <v>0</v>
      </c>
      <c r="R371" s="29">
        <f t="shared" si="390"/>
        <v>0</v>
      </c>
      <c r="S371" s="373"/>
      <c r="T371" s="29">
        <f t="shared" si="390"/>
        <v>0</v>
      </c>
      <c r="U371" s="373"/>
      <c r="V371" s="29">
        <f t="shared" ref="V371:X371" si="422">ROUND(U371*$F371,0)</f>
        <v>0</v>
      </c>
      <c r="W371" s="373"/>
      <c r="X371" s="29">
        <f t="shared" si="422"/>
        <v>0</v>
      </c>
      <c r="Y371" s="373">
        <f t="shared" si="392"/>
        <v>0</v>
      </c>
      <c r="Z371" s="29">
        <f t="shared" si="393"/>
        <v>0</v>
      </c>
      <c r="AA371" s="373">
        <f t="shared" si="383"/>
        <v>0</v>
      </c>
      <c r="AB371" s="29">
        <f t="shared" si="384"/>
        <v>0</v>
      </c>
    </row>
    <row r="372" spans="2:28" x14ac:dyDescent="0.25">
      <c r="B372" s="28" t="s">
        <v>700</v>
      </c>
      <c r="C372" s="5" t="s">
        <v>701</v>
      </c>
      <c r="D372" s="4" t="s">
        <v>137</v>
      </c>
      <c r="E372" s="6">
        <v>0</v>
      </c>
      <c r="F372" s="374">
        <v>1400000</v>
      </c>
      <c r="G372" s="452">
        <f t="shared" si="385"/>
        <v>0</v>
      </c>
      <c r="H372" s="373"/>
      <c r="I372" s="374">
        <v>1400000</v>
      </c>
      <c r="J372" s="29">
        <f t="shared" si="420"/>
        <v>0</v>
      </c>
      <c r="K372" s="453"/>
      <c r="L372" s="7">
        <f t="shared" si="386"/>
        <v>0</v>
      </c>
      <c r="M372" s="453"/>
      <c r="N372" s="7">
        <f t="shared" si="387"/>
        <v>0</v>
      </c>
      <c r="O372" s="373">
        <f t="shared" si="388"/>
        <v>0</v>
      </c>
      <c r="P372" s="7">
        <f t="shared" si="389"/>
        <v>0</v>
      </c>
      <c r="Q372" s="373">
        <v>0</v>
      </c>
      <c r="R372" s="29">
        <f t="shared" si="390"/>
        <v>0</v>
      </c>
      <c r="S372" s="373"/>
      <c r="T372" s="29">
        <f t="shared" si="390"/>
        <v>0</v>
      </c>
      <c r="U372" s="373"/>
      <c r="V372" s="29">
        <f t="shared" ref="V372:X372" si="423">ROUND(U372*$F372,0)</f>
        <v>0</v>
      </c>
      <c r="W372" s="373"/>
      <c r="X372" s="29">
        <f t="shared" si="423"/>
        <v>0</v>
      </c>
      <c r="Y372" s="373">
        <f t="shared" si="392"/>
        <v>0</v>
      </c>
      <c r="Z372" s="29">
        <f t="shared" si="393"/>
        <v>0</v>
      </c>
      <c r="AA372" s="373">
        <f t="shared" si="383"/>
        <v>0</v>
      </c>
      <c r="AB372" s="29">
        <f t="shared" si="384"/>
        <v>0</v>
      </c>
    </row>
    <row r="373" spans="2:28" x14ac:dyDescent="0.25">
      <c r="B373" s="26">
        <v>15</v>
      </c>
      <c r="C373" s="1" t="s">
        <v>702</v>
      </c>
      <c r="D373" s="2"/>
      <c r="E373" s="2">
        <v>0</v>
      </c>
      <c r="F373" s="372"/>
      <c r="G373" s="450">
        <f t="shared" si="385"/>
        <v>0</v>
      </c>
      <c r="H373" s="371"/>
      <c r="I373" s="372"/>
      <c r="J373" s="27">
        <f t="shared" si="420"/>
        <v>0</v>
      </c>
      <c r="K373" s="451"/>
      <c r="L373" s="3">
        <f t="shared" si="386"/>
        <v>0</v>
      </c>
      <c r="M373" s="451"/>
      <c r="N373" s="3">
        <f t="shared" si="387"/>
        <v>0</v>
      </c>
      <c r="O373" s="371">
        <f t="shared" si="388"/>
        <v>0</v>
      </c>
      <c r="P373" s="3">
        <f t="shared" si="389"/>
        <v>0</v>
      </c>
      <c r="Q373" s="371"/>
      <c r="R373" s="27">
        <f t="shared" si="390"/>
        <v>0</v>
      </c>
      <c r="S373" s="371"/>
      <c r="T373" s="27">
        <f t="shared" si="390"/>
        <v>0</v>
      </c>
      <c r="U373" s="371"/>
      <c r="V373" s="27">
        <f t="shared" ref="V373:X373" si="424">ROUND(U373*$F373,0)</f>
        <v>0</v>
      </c>
      <c r="W373" s="371"/>
      <c r="X373" s="27">
        <f t="shared" si="424"/>
        <v>0</v>
      </c>
      <c r="Y373" s="371">
        <f t="shared" si="392"/>
        <v>0</v>
      </c>
      <c r="Z373" s="27">
        <f t="shared" si="393"/>
        <v>0</v>
      </c>
      <c r="AA373" s="371">
        <f t="shared" si="383"/>
        <v>0</v>
      </c>
      <c r="AB373" s="27">
        <f t="shared" si="384"/>
        <v>0</v>
      </c>
    </row>
    <row r="374" spans="2:28" ht="66" x14ac:dyDescent="0.25">
      <c r="B374" s="28" t="s">
        <v>703</v>
      </c>
      <c r="C374" s="5" t="s">
        <v>704</v>
      </c>
      <c r="D374" s="4" t="s">
        <v>13</v>
      </c>
      <c r="E374" s="6">
        <v>0</v>
      </c>
      <c r="F374" s="374">
        <v>52336</v>
      </c>
      <c r="G374" s="452">
        <f t="shared" si="385"/>
        <v>0</v>
      </c>
      <c r="H374" s="373"/>
      <c r="I374" s="374">
        <v>52336</v>
      </c>
      <c r="J374" s="29">
        <f t="shared" si="420"/>
        <v>0</v>
      </c>
      <c r="K374" s="453"/>
      <c r="L374" s="7">
        <f t="shared" si="386"/>
        <v>0</v>
      </c>
      <c r="M374" s="453"/>
      <c r="N374" s="7">
        <f t="shared" si="387"/>
        <v>0</v>
      </c>
      <c r="O374" s="373">
        <f t="shared" si="388"/>
        <v>0</v>
      </c>
      <c r="P374" s="7">
        <f t="shared" si="389"/>
        <v>0</v>
      </c>
      <c r="Q374" s="373">
        <v>0</v>
      </c>
      <c r="R374" s="29">
        <f t="shared" si="390"/>
        <v>0</v>
      </c>
      <c r="S374" s="373"/>
      <c r="T374" s="29">
        <f t="shared" si="390"/>
        <v>0</v>
      </c>
      <c r="U374" s="373"/>
      <c r="V374" s="29">
        <f t="shared" ref="V374:X374" si="425">ROUND(U374*$F374,0)</f>
        <v>0</v>
      </c>
      <c r="W374" s="373"/>
      <c r="X374" s="29">
        <f t="shared" si="425"/>
        <v>0</v>
      </c>
      <c r="Y374" s="373">
        <f t="shared" si="392"/>
        <v>0</v>
      </c>
      <c r="Z374" s="29">
        <f t="shared" si="393"/>
        <v>0</v>
      </c>
      <c r="AA374" s="373">
        <f t="shared" si="383"/>
        <v>0</v>
      </c>
      <c r="AB374" s="29">
        <f t="shared" si="384"/>
        <v>0</v>
      </c>
    </row>
    <row r="375" spans="2:28" ht="118.8" x14ac:dyDescent="0.25">
      <c r="B375" s="28" t="s">
        <v>705</v>
      </c>
      <c r="C375" s="5" t="s">
        <v>706</v>
      </c>
      <c r="D375" s="4" t="s">
        <v>13</v>
      </c>
      <c r="E375" s="6">
        <v>0</v>
      </c>
      <c r="F375" s="374">
        <v>68105</v>
      </c>
      <c r="G375" s="452">
        <f t="shared" si="385"/>
        <v>0</v>
      </c>
      <c r="H375" s="373"/>
      <c r="I375" s="374">
        <v>68105</v>
      </c>
      <c r="J375" s="29">
        <f t="shared" si="420"/>
        <v>0</v>
      </c>
      <c r="K375" s="453"/>
      <c r="L375" s="7">
        <f t="shared" si="386"/>
        <v>0</v>
      </c>
      <c r="M375" s="453"/>
      <c r="N375" s="7">
        <f t="shared" si="387"/>
        <v>0</v>
      </c>
      <c r="O375" s="373">
        <f t="shared" si="388"/>
        <v>0</v>
      </c>
      <c r="P375" s="7">
        <f t="shared" si="389"/>
        <v>0</v>
      </c>
      <c r="Q375" s="373">
        <v>0</v>
      </c>
      <c r="R375" s="29">
        <f t="shared" si="390"/>
        <v>0</v>
      </c>
      <c r="S375" s="373"/>
      <c r="T375" s="29">
        <f t="shared" si="390"/>
        <v>0</v>
      </c>
      <c r="U375" s="373"/>
      <c r="V375" s="29">
        <f t="shared" ref="V375:X375" si="426">ROUND(U375*$F375,0)</f>
        <v>0</v>
      </c>
      <c r="W375" s="373"/>
      <c r="X375" s="29">
        <f t="shared" si="426"/>
        <v>0</v>
      </c>
      <c r="Y375" s="373">
        <f t="shared" si="392"/>
        <v>0</v>
      </c>
      <c r="Z375" s="29">
        <f t="shared" si="393"/>
        <v>0</v>
      </c>
      <c r="AA375" s="373">
        <f t="shared" si="383"/>
        <v>0</v>
      </c>
      <c r="AB375" s="29">
        <f t="shared" si="384"/>
        <v>0</v>
      </c>
    </row>
    <row r="376" spans="2:28" ht="118.8" x14ac:dyDescent="0.25">
      <c r="B376" s="28" t="s">
        <v>707</v>
      </c>
      <c r="C376" s="5" t="s">
        <v>708</v>
      </c>
      <c r="D376" s="4" t="s">
        <v>13</v>
      </c>
      <c r="E376" s="6">
        <v>0</v>
      </c>
      <c r="F376" s="374">
        <v>95049</v>
      </c>
      <c r="G376" s="452">
        <f t="shared" si="385"/>
        <v>0</v>
      </c>
      <c r="H376" s="373"/>
      <c r="I376" s="374">
        <v>95049</v>
      </c>
      <c r="J376" s="29">
        <f t="shared" si="420"/>
        <v>0</v>
      </c>
      <c r="K376" s="453"/>
      <c r="L376" s="7">
        <f t="shared" si="386"/>
        <v>0</v>
      </c>
      <c r="M376" s="453"/>
      <c r="N376" s="7">
        <f t="shared" si="387"/>
        <v>0</v>
      </c>
      <c r="O376" s="373">
        <f t="shared" si="388"/>
        <v>0</v>
      </c>
      <c r="P376" s="7">
        <f t="shared" si="389"/>
        <v>0</v>
      </c>
      <c r="Q376" s="373">
        <v>0</v>
      </c>
      <c r="R376" s="29">
        <f t="shared" si="390"/>
        <v>0</v>
      </c>
      <c r="S376" s="373"/>
      <c r="T376" s="29">
        <f t="shared" si="390"/>
        <v>0</v>
      </c>
      <c r="U376" s="373"/>
      <c r="V376" s="29">
        <f t="shared" ref="V376:X376" si="427">ROUND(U376*$F376,0)</f>
        <v>0</v>
      </c>
      <c r="W376" s="373"/>
      <c r="X376" s="29">
        <f t="shared" si="427"/>
        <v>0</v>
      </c>
      <c r="Y376" s="373">
        <f t="shared" si="392"/>
        <v>0</v>
      </c>
      <c r="Z376" s="29">
        <f t="shared" si="393"/>
        <v>0</v>
      </c>
      <c r="AA376" s="373">
        <f t="shared" si="383"/>
        <v>0</v>
      </c>
      <c r="AB376" s="29">
        <f t="shared" si="384"/>
        <v>0</v>
      </c>
    </row>
    <row r="377" spans="2:28" ht="92.4" x14ac:dyDescent="0.25">
      <c r="B377" s="28" t="s">
        <v>709</v>
      </c>
      <c r="C377" s="5" t="s">
        <v>710</v>
      </c>
      <c r="D377" s="4" t="s">
        <v>13</v>
      </c>
      <c r="E377" s="6">
        <v>0</v>
      </c>
      <c r="F377" s="374">
        <v>450440</v>
      </c>
      <c r="G377" s="452">
        <f t="shared" si="385"/>
        <v>0</v>
      </c>
      <c r="H377" s="373"/>
      <c r="I377" s="374">
        <v>450440</v>
      </c>
      <c r="J377" s="29">
        <f t="shared" si="420"/>
        <v>0</v>
      </c>
      <c r="K377" s="453"/>
      <c r="L377" s="7">
        <f t="shared" si="386"/>
        <v>0</v>
      </c>
      <c r="M377" s="453"/>
      <c r="N377" s="7">
        <f t="shared" si="387"/>
        <v>0</v>
      </c>
      <c r="O377" s="373">
        <f t="shared" si="388"/>
        <v>0</v>
      </c>
      <c r="P377" s="7">
        <f t="shared" si="389"/>
        <v>0</v>
      </c>
      <c r="Q377" s="373">
        <v>0</v>
      </c>
      <c r="R377" s="29">
        <f t="shared" si="390"/>
        <v>0</v>
      </c>
      <c r="S377" s="373"/>
      <c r="T377" s="29">
        <f t="shared" si="390"/>
        <v>0</v>
      </c>
      <c r="U377" s="373"/>
      <c r="V377" s="29">
        <f t="shared" ref="V377:X377" si="428">ROUND(U377*$F377,0)</f>
        <v>0</v>
      </c>
      <c r="W377" s="373"/>
      <c r="X377" s="29">
        <f t="shared" si="428"/>
        <v>0</v>
      </c>
      <c r="Y377" s="373">
        <f t="shared" si="392"/>
        <v>0</v>
      </c>
      <c r="Z377" s="29">
        <f t="shared" si="393"/>
        <v>0</v>
      </c>
      <c r="AA377" s="373">
        <f t="shared" si="383"/>
        <v>0</v>
      </c>
      <c r="AB377" s="29">
        <f t="shared" si="384"/>
        <v>0</v>
      </c>
    </row>
    <row r="378" spans="2:28" ht="118.8" x14ac:dyDescent="0.25">
      <c r="B378" s="28" t="s">
        <v>711</v>
      </c>
      <c r="C378" s="5" t="s">
        <v>712</v>
      </c>
      <c r="D378" s="4" t="s">
        <v>13</v>
      </c>
      <c r="E378" s="6">
        <v>0</v>
      </c>
      <c r="F378" s="374">
        <v>55805</v>
      </c>
      <c r="G378" s="452">
        <f t="shared" si="385"/>
        <v>0</v>
      </c>
      <c r="H378" s="373"/>
      <c r="I378" s="374">
        <v>55805</v>
      </c>
      <c r="J378" s="29">
        <f t="shared" si="420"/>
        <v>0</v>
      </c>
      <c r="K378" s="453"/>
      <c r="L378" s="7">
        <f t="shared" si="386"/>
        <v>0</v>
      </c>
      <c r="M378" s="453"/>
      <c r="N378" s="7">
        <f t="shared" si="387"/>
        <v>0</v>
      </c>
      <c r="O378" s="373">
        <f t="shared" si="388"/>
        <v>0</v>
      </c>
      <c r="P378" s="7">
        <f t="shared" si="389"/>
        <v>0</v>
      </c>
      <c r="Q378" s="373">
        <v>0</v>
      </c>
      <c r="R378" s="29">
        <f t="shared" si="390"/>
        <v>0</v>
      </c>
      <c r="S378" s="373"/>
      <c r="T378" s="29">
        <f t="shared" si="390"/>
        <v>0</v>
      </c>
      <c r="U378" s="373"/>
      <c r="V378" s="29">
        <f t="shared" ref="V378:X378" si="429">ROUND(U378*$F378,0)</f>
        <v>0</v>
      </c>
      <c r="W378" s="373"/>
      <c r="X378" s="29">
        <f t="shared" si="429"/>
        <v>0</v>
      </c>
      <c r="Y378" s="373">
        <f t="shared" si="392"/>
        <v>0</v>
      </c>
      <c r="Z378" s="29">
        <f t="shared" si="393"/>
        <v>0</v>
      </c>
      <c r="AA378" s="373">
        <f t="shared" si="383"/>
        <v>0</v>
      </c>
      <c r="AB378" s="29">
        <f t="shared" si="384"/>
        <v>0</v>
      </c>
    </row>
    <row r="379" spans="2:28" ht="39.6" x14ac:dyDescent="0.25">
      <c r="B379" s="28" t="s">
        <v>713</v>
      </c>
      <c r="C379" s="5" t="s">
        <v>714</v>
      </c>
      <c r="D379" s="4" t="s">
        <v>13</v>
      </c>
      <c r="E379" s="6">
        <v>0</v>
      </c>
      <c r="F379" s="374">
        <v>957777</v>
      </c>
      <c r="G379" s="452">
        <f t="shared" si="385"/>
        <v>0</v>
      </c>
      <c r="H379" s="373"/>
      <c r="I379" s="374">
        <v>957777</v>
      </c>
      <c r="J379" s="29">
        <f t="shared" si="420"/>
        <v>0</v>
      </c>
      <c r="K379" s="453"/>
      <c r="L379" s="7">
        <f t="shared" si="386"/>
        <v>0</v>
      </c>
      <c r="M379" s="453"/>
      <c r="N379" s="7">
        <f t="shared" si="387"/>
        <v>0</v>
      </c>
      <c r="O379" s="373">
        <f t="shared" si="388"/>
        <v>0</v>
      </c>
      <c r="P379" s="7">
        <f t="shared" si="389"/>
        <v>0</v>
      </c>
      <c r="Q379" s="373">
        <v>0</v>
      </c>
      <c r="R379" s="29">
        <f t="shared" si="390"/>
        <v>0</v>
      </c>
      <c r="S379" s="373"/>
      <c r="T379" s="29">
        <f t="shared" si="390"/>
        <v>0</v>
      </c>
      <c r="U379" s="373"/>
      <c r="V379" s="29">
        <f t="shared" ref="V379:X379" si="430">ROUND(U379*$F379,0)</f>
        <v>0</v>
      </c>
      <c r="W379" s="373"/>
      <c r="X379" s="29">
        <f t="shared" si="430"/>
        <v>0</v>
      </c>
      <c r="Y379" s="373">
        <f t="shared" si="392"/>
        <v>0</v>
      </c>
      <c r="Z379" s="29">
        <f t="shared" si="393"/>
        <v>0</v>
      </c>
      <c r="AA379" s="373">
        <f t="shared" si="383"/>
        <v>0</v>
      </c>
      <c r="AB379" s="29">
        <f t="shared" si="384"/>
        <v>0</v>
      </c>
    </row>
    <row r="380" spans="2:28" ht="39.6" x14ac:dyDescent="0.25">
      <c r="B380" s="28" t="s">
        <v>715</v>
      </c>
      <c r="C380" s="5" t="s">
        <v>716</v>
      </c>
      <c r="D380" s="4" t="s">
        <v>35</v>
      </c>
      <c r="E380" s="6">
        <v>0</v>
      </c>
      <c r="F380" s="374">
        <v>323425</v>
      </c>
      <c r="G380" s="452">
        <f t="shared" si="385"/>
        <v>0</v>
      </c>
      <c r="H380" s="373"/>
      <c r="I380" s="374">
        <v>323425</v>
      </c>
      <c r="J380" s="29">
        <f t="shared" si="420"/>
        <v>0</v>
      </c>
      <c r="K380" s="453"/>
      <c r="L380" s="7">
        <f t="shared" si="386"/>
        <v>0</v>
      </c>
      <c r="M380" s="453"/>
      <c r="N380" s="7">
        <f t="shared" si="387"/>
        <v>0</v>
      </c>
      <c r="O380" s="373">
        <f t="shared" si="388"/>
        <v>0</v>
      </c>
      <c r="P380" s="7">
        <f t="shared" si="389"/>
        <v>0</v>
      </c>
      <c r="Q380" s="373">
        <v>0</v>
      </c>
      <c r="R380" s="29">
        <f t="shared" si="390"/>
        <v>0</v>
      </c>
      <c r="S380" s="373"/>
      <c r="T380" s="29">
        <f t="shared" si="390"/>
        <v>0</v>
      </c>
      <c r="U380" s="373"/>
      <c r="V380" s="29">
        <f t="shared" ref="V380:X380" si="431">ROUND(U380*$F380,0)</f>
        <v>0</v>
      </c>
      <c r="W380" s="373"/>
      <c r="X380" s="29">
        <f t="shared" si="431"/>
        <v>0</v>
      </c>
      <c r="Y380" s="373">
        <f t="shared" si="392"/>
        <v>0</v>
      </c>
      <c r="Z380" s="29">
        <f t="shared" si="393"/>
        <v>0</v>
      </c>
      <c r="AA380" s="373">
        <f t="shared" si="383"/>
        <v>0</v>
      </c>
      <c r="AB380" s="29">
        <f t="shared" si="384"/>
        <v>0</v>
      </c>
    </row>
    <row r="381" spans="2:28" ht="118.8" x14ac:dyDescent="0.25">
      <c r="B381" s="28" t="s">
        <v>717</v>
      </c>
      <c r="C381" s="5" t="s">
        <v>718</v>
      </c>
      <c r="D381" s="4" t="s">
        <v>35</v>
      </c>
      <c r="E381" s="6">
        <v>0</v>
      </c>
      <c r="F381" s="374">
        <v>113579</v>
      </c>
      <c r="G381" s="452">
        <f t="shared" si="385"/>
        <v>0</v>
      </c>
      <c r="H381" s="373"/>
      <c r="I381" s="374">
        <v>113579</v>
      </c>
      <c r="J381" s="29">
        <f t="shared" si="420"/>
        <v>0</v>
      </c>
      <c r="K381" s="453"/>
      <c r="L381" s="7">
        <f t="shared" si="386"/>
        <v>0</v>
      </c>
      <c r="M381" s="453"/>
      <c r="N381" s="7">
        <f t="shared" si="387"/>
        <v>0</v>
      </c>
      <c r="O381" s="373">
        <f t="shared" si="388"/>
        <v>0</v>
      </c>
      <c r="P381" s="7">
        <f t="shared" si="389"/>
        <v>0</v>
      </c>
      <c r="Q381" s="373">
        <v>0</v>
      </c>
      <c r="R381" s="29">
        <f t="shared" si="390"/>
        <v>0</v>
      </c>
      <c r="S381" s="373"/>
      <c r="T381" s="29">
        <f t="shared" si="390"/>
        <v>0</v>
      </c>
      <c r="U381" s="373"/>
      <c r="V381" s="29">
        <f t="shared" ref="V381:X381" si="432">ROUND(U381*$F381,0)</f>
        <v>0</v>
      </c>
      <c r="W381" s="373"/>
      <c r="X381" s="29">
        <f t="shared" si="432"/>
        <v>0</v>
      </c>
      <c r="Y381" s="373">
        <f t="shared" si="392"/>
        <v>0</v>
      </c>
      <c r="Z381" s="29">
        <f t="shared" si="393"/>
        <v>0</v>
      </c>
      <c r="AA381" s="373">
        <f t="shared" si="383"/>
        <v>0</v>
      </c>
      <c r="AB381" s="29">
        <f t="shared" si="384"/>
        <v>0</v>
      </c>
    </row>
    <row r="382" spans="2:28" x14ac:dyDescent="0.25">
      <c r="B382" s="28" t="s">
        <v>719</v>
      </c>
      <c r="C382" s="5" t="s">
        <v>720</v>
      </c>
      <c r="D382" s="4" t="s">
        <v>35</v>
      </c>
      <c r="E382" s="6">
        <v>0</v>
      </c>
      <c r="F382" s="374">
        <v>65379010</v>
      </c>
      <c r="G382" s="452">
        <f t="shared" si="385"/>
        <v>0</v>
      </c>
      <c r="H382" s="373"/>
      <c r="I382" s="374">
        <v>65379010</v>
      </c>
      <c r="J382" s="29">
        <f t="shared" si="420"/>
        <v>0</v>
      </c>
      <c r="K382" s="453"/>
      <c r="L382" s="7">
        <f t="shared" si="386"/>
        <v>0</v>
      </c>
      <c r="M382" s="453"/>
      <c r="N382" s="7">
        <f t="shared" si="387"/>
        <v>0</v>
      </c>
      <c r="O382" s="373">
        <f t="shared" si="388"/>
        <v>0</v>
      </c>
      <c r="P382" s="7">
        <f t="shared" si="389"/>
        <v>0</v>
      </c>
      <c r="Q382" s="373">
        <v>0</v>
      </c>
      <c r="R382" s="29">
        <f t="shared" si="390"/>
        <v>0</v>
      </c>
      <c r="S382" s="373"/>
      <c r="T382" s="29">
        <f t="shared" si="390"/>
        <v>0</v>
      </c>
      <c r="U382" s="373"/>
      <c r="V382" s="29">
        <f t="shared" ref="V382:X382" si="433">ROUND(U382*$F382,0)</f>
        <v>0</v>
      </c>
      <c r="W382" s="373"/>
      <c r="X382" s="29">
        <f t="shared" si="433"/>
        <v>0</v>
      </c>
      <c r="Y382" s="373">
        <f t="shared" si="392"/>
        <v>0</v>
      </c>
      <c r="Z382" s="29">
        <f t="shared" si="393"/>
        <v>0</v>
      </c>
      <c r="AA382" s="373">
        <f t="shared" si="383"/>
        <v>0</v>
      </c>
      <c r="AB382" s="29">
        <f t="shared" si="384"/>
        <v>0</v>
      </c>
    </row>
    <row r="383" spans="2:28" x14ac:dyDescent="0.25">
      <c r="B383" s="28" t="s">
        <v>721</v>
      </c>
      <c r="C383" s="5" t="s">
        <v>722</v>
      </c>
      <c r="D383" s="4" t="s">
        <v>35</v>
      </c>
      <c r="E383" s="6">
        <v>0</v>
      </c>
      <c r="F383" s="374">
        <v>24183853</v>
      </c>
      <c r="G383" s="452">
        <f t="shared" si="385"/>
        <v>0</v>
      </c>
      <c r="H383" s="373"/>
      <c r="I383" s="374">
        <v>24183853</v>
      </c>
      <c r="J383" s="29">
        <f t="shared" si="420"/>
        <v>0</v>
      </c>
      <c r="K383" s="453"/>
      <c r="L383" s="7">
        <f t="shared" si="386"/>
        <v>0</v>
      </c>
      <c r="M383" s="453"/>
      <c r="N383" s="7">
        <f t="shared" si="387"/>
        <v>0</v>
      </c>
      <c r="O383" s="373">
        <f t="shared" si="388"/>
        <v>0</v>
      </c>
      <c r="P383" s="7">
        <f t="shared" si="389"/>
        <v>0</v>
      </c>
      <c r="Q383" s="373">
        <v>0</v>
      </c>
      <c r="R383" s="29">
        <f t="shared" si="390"/>
        <v>0</v>
      </c>
      <c r="S383" s="373"/>
      <c r="T383" s="29">
        <f t="shared" si="390"/>
        <v>0</v>
      </c>
      <c r="U383" s="373"/>
      <c r="V383" s="29">
        <f t="shared" ref="V383:X383" si="434">ROUND(U383*$F383,0)</f>
        <v>0</v>
      </c>
      <c r="W383" s="373"/>
      <c r="X383" s="29">
        <f t="shared" si="434"/>
        <v>0</v>
      </c>
      <c r="Y383" s="373">
        <f t="shared" si="392"/>
        <v>0</v>
      </c>
      <c r="Z383" s="29">
        <f t="shared" si="393"/>
        <v>0</v>
      </c>
      <c r="AA383" s="373">
        <f t="shared" si="383"/>
        <v>0</v>
      </c>
      <c r="AB383" s="29">
        <f t="shared" si="384"/>
        <v>0</v>
      </c>
    </row>
    <row r="384" spans="2:28" ht="66" x14ac:dyDescent="0.25">
      <c r="B384" s="28" t="s">
        <v>723</v>
      </c>
      <c r="C384" s="5" t="s">
        <v>724</v>
      </c>
      <c r="D384" s="4" t="s">
        <v>35</v>
      </c>
      <c r="E384" s="6">
        <v>0</v>
      </c>
      <c r="F384" s="374">
        <v>2846287</v>
      </c>
      <c r="G384" s="452">
        <f t="shared" si="385"/>
        <v>0</v>
      </c>
      <c r="H384" s="373"/>
      <c r="I384" s="374">
        <v>2846287</v>
      </c>
      <c r="J384" s="29">
        <f t="shared" si="420"/>
        <v>0</v>
      </c>
      <c r="K384" s="453"/>
      <c r="L384" s="7">
        <f t="shared" si="386"/>
        <v>0</v>
      </c>
      <c r="M384" s="453"/>
      <c r="N384" s="7">
        <f t="shared" si="387"/>
        <v>0</v>
      </c>
      <c r="O384" s="373">
        <f t="shared" si="388"/>
        <v>0</v>
      </c>
      <c r="P384" s="7">
        <f t="shared" si="389"/>
        <v>0</v>
      </c>
      <c r="Q384" s="373">
        <v>0</v>
      </c>
      <c r="R384" s="29">
        <f t="shared" si="390"/>
        <v>0</v>
      </c>
      <c r="S384" s="373"/>
      <c r="T384" s="29">
        <f t="shared" si="390"/>
        <v>0</v>
      </c>
      <c r="U384" s="373"/>
      <c r="V384" s="29">
        <f t="shared" ref="V384:X384" si="435">ROUND(U384*$F384,0)</f>
        <v>0</v>
      </c>
      <c r="W384" s="373"/>
      <c r="X384" s="29">
        <f t="shared" si="435"/>
        <v>0</v>
      </c>
      <c r="Y384" s="373">
        <f t="shared" si="392"/>
        <v>0</v>
      </c>
      <c r="Z384" s="29">
        <f t="shared" si="393"/>
        <v>0</v>
      </c>
      <c r="AA384" s="373">
        <f t="shared" si="383"/>
        <v>0</v>
      </c>
      <c r="AB384" s="29">
        <f t="shared" si="384"/>
        <v>0</v>
      </c>
    </row>
    <row r="385" spans="2:28" ht="92.4" x14ac:dyDescent="0.25">
      <c r="B385" s="28" t="s">
        <v>725</v>
      </c>
      <c r="C385" s="5" t="s">
        <v>726</v>
      </c>
      <c r="D385" s="4" t="s">
        <v>35</v>
      </c>
      <c r="E385" s="6">
        <v>0</v>
      </c>
      <c r="F385" s="374">
        <v>277276</v>
      </c>
      <c r="G385" s="452">
        <f t="shared" si="385"/>
        <v>0</v>
      </c>
      <c r="H385" s="373"/>
      <c r="I385" s="374">
        <v>277276</v>
      </c>
      <c r="J385" s="29">
        <f t="shared" si="420"/>
        <v>0</v>
      </c>
      <c r="K385" s="453"/>
      <c r="L385" s="7">
        <f t="shared" si="386"/>
        <v>0</v>
      </c>
      <c r="M385" s="453"/>
      <c r="N385" s="7">
        <f t="shared" si="387"/>
        <v>0</v>
      </c>
      <c r="O385" s="373">
        <f t="shared" si="388"/>
        <v>0</v>
      </c>
      <c r="P385" s="7">
        <f t="shared" si="389"/>
        <v>0</v>
      </c>
      <c r="Q385" s="373">
        <v>0</v>
      </c>
      <c r="R385" s="29">
        <f t="shared" si="390"/>
        <v>0</v>
      </c>
      <c r="S385" s="373"/>
      <c r="T385" s="29">
        <f t="shared" si="390"/>
        <v>0</v>
      </c>
      <c r="U385" s="373"/>
      <c r="V385" s="29">
        <f t="shared" ref="V385:X385" si="436">ROUND(U385*$F385,0)</f>
        <v>0</v>
      </c>
      <c r="W385" s="373"/>
      <c r="X385" s="29">
        <f t="shared" si="436"/>
        <v>0</v>
      </c>
      <c r="Y385" s="373">
        <f t="shared" si="392"/>
        <v>0</v>
      </c>
      <c r="Z385" s="29">
        <f t="shared" si="393"/>
        <v>0</v>
      </c>
      <c r="AA385" s="373">
        <f t="shared" si="383"/>
        <v>0</v>
      </c>
      <c r="AB385" s="29">
        <f t="shared" si="384"/>
        <v>0</v>
      </c>
    </row>
    <row r="386" spans="2:28" ht="52.8" x14ac:dyDescent="0.25">
      <c r="B386" s="28" t="s">
        <v>727</v>
      </c>
      <c r="C386" s="5" t="s">
        <v>728</v>
      </c>
      <c r="D386" s="4" t="s">
        <v>35</v>
      </c>
      <c r="E386" s="6">
        <v>0</v>
      </c>
      <c r="F386" s="374">
        <v>378428</v>
      </c>
      <c r="G386" s="452">
        <f t="shared" si="385"/>
        <v>0</v>
      </c>
      <c r="H386" s="373"/>
      <c r="I386" s="374">
        <v>378428</v>
      </c>
      <c r="J386" s="29">
        <f t="shared" si="420"/>
        <v>0</v>
      </c>
      <c r="K386" s="453"/>
      <c r="L386" s="7">
        <f t="shared" si="386"/>
        <v>0</v>
      </c>
      <c r="M386" s="453"/>
      <c r="N386" s="7">
        <f t="shared" si="387"/>
        <v>0</v>
      </c>
      <c r="O386" s="373">
        <f t="shared" si="388"/>
        <v>0</v>
      </c>
      <c r="P386" s="7">
        <f t="shared" si="389"/>
        <v>0</v>
      </c>
      <c r="Q386" s="373">
        <v>0</v>
      </c>
      <c r="R386" s="29">
        <f t="shared" si="390"/>
        <v>0</v>
      </c>
      <c r="S386" s="373"/>
      <c r="T386" s="29">
        <f t="shared" si="390"/>
        <v>0</v>
      </c>
      <c r="U386" s="373"/>
      <c r="V386" s="29">
        <f t="shared" ref="V386:X386" si="437">ROUND(U386*$F386,0)</f>
        <v>0</v>
      </c>
      <c r="W386" s="373"/>
      <c r="X386" s="29">
        <f t="shared" si="437"/>
        <v>0</v>
      </c>
      <c r="Y386" s="373">
        <f t="shared" si="392"/>
        <v>0</v>
      </c>
      <c r="Z386" s="29">
        <f t="shared" si="393"/>
        <v>0</v>
      </c>
      <c r="AA386" s="373">
        <f t="shared" si="383"/>
        <v>0</v>
      </c>
      <c r="AB386" s="29">
        <f t="shared" si="384"/>
        <v>0</v>
      </c>
    </row>
    <row r="387" spans="2:28" ht="132" x14ac:dyDescent="0.25">
      <c r="B387" s="28" t="s">
        <v>729</v>
      </c>
      <c r="C387" s="5" t="s">
        <v>730</v>
      </c>
      <c r="D387" s="4" t="s">
        <v>35</v>
      </c>
      <c r="E387" s="6">
        <v>0</v>
      </c>
      <c r="F387" s="374">
        <v>74367</v>
      </c>
      <c r="G387" s="452">
        <f t="shared" si="385"/>
        <v>0</v>
      </c>
      <c r="H387" s="373"/>
      <c r="I387" s="374">
        <v>74367</v>
      </c>
      <c r="J387" s="29">
        <f t="shared" si="420"/>
        <v>0</v>
      </c>
      <c r="K387" s="453"/>
      <c r="L387" s="7">
        <f t="shared" si="386"/>
        <v>0</v>
      </c>
      <c r="M387" s="453"/>
      <c r="N387" s="7">
        <f t="shared" si="387"/>
        <v>0</v>
      </c>
      <c r="O387" s="373">
        <f t="shared" si="388"/>
        <v>0</v>
      </c>
      <c r="P387" s="7">
        <f t="shared" si="389"/>
        <v>0</v>
      </c>
      <c r="Q387" s="373">
        <v>0</v>
      </c>
      <c r="R387" s="29">
        <f t="shared" si="390"/>
        <v>0</v>
      </c>
      <c r="S387" s="373"/>
      <c r="T387" s="29">
        <f t="shared" si="390"/>
        <v>0</v>
      </c>
      <c r="U387" s="373"/>
      <c r="V387" s="29">
        <f t="shared" ref="V387:X387" si="438">ROUND(U387*$F387,0)</f>
        <v>0</v>
      </c>
      <c r="W387" s="373"/>
      <c r="X387" s="29">
        <f t="shared" si="438"/>
        <v>0</v>
      </c>
      <c r="Y387" s="373">
        <f t="shared" si="392"/>
        <v>0</v>
      </c>
      <c r="Z387" s="29">
        <f t="shared" si="393"/>
        <v>0</v>
      </c>
      <c r="AA387" s="373">
        <f t="shared" si="383"/>
        <v>0</v>
      </c>
      <c r="AB387" s="29">
        <f t="shared" si="384"/>
        <v>0</v>
      </c>
    </row>
    <row r="388" spans="2:28" ht="132" x14ac:dyDescent="0.25">
      <c r="B388" s="28" t="s">
        <v>731</v>
      </c>
      <c r="C388" s="5" t="s">
        <v>732</v>
      </c>
      <c r="D388" s="4" t="s">
        <v>58</v>
      </c>
      <c r="E388" s="6">
        <v>0</v>
      </c>
      <c r="F388" s="374">
        <v>75517</v>
      </c>
      <c r="G388" s="452">
        <f t="shared" si="385"/>
        <v>0</v>
      </c>
      <c r="H388" s="373"/>
      <c r="I388" s="374">
        <v>75517</v>
      </c>
      <c r="J388" s="29">
        <f t="shared" si="420"/>
        <v>0</v>
      </c>
      <c r="K388" s="453"/>
      <c r="L388" s="7">
        <f t="shared" si="386"/>
        <v>0</v>
      </c>
      <c r="M388" s="453"/>
      <c r="N388" s="7">
        <f t="shared" si="387"/>
        <v>0</v>
      </c>
      <c r="O388" s="373">
        <f t="shared" si="388"/>
        <v>0</v>
      </c>
      <c r="P388" s="7">
        <f t="shared" si="389"/>
        <v>0</v>
      </c>
      <c r="Q388" s="373">
        <v>0</v>
      </c>
      <c r="R388" s="29">
        <f t="shared" si="390"/>
        <v>0</v>
      </c>
      <c r="S388" s="373"/>
      <c r="T388" s="29">
        <f t="shared" si="390"/>
        <v>0</v>
      </c>
      <c r="U388" s="373"/>
      <c r="V388" s="29">
        <f t="shared" ref="V388:X388" si="439">ROUND(U388*$F388,0)</f>
        <v>0</v>
      </c>
      <c r="W388" s="373"/>
      <c r="X388" s="29">
        <f t="shared" si="439"/>
        <v>0</v>
      </c>
      <c r="Y388" s="373">
        <f t="shared" si="392"/>
        <v>0</v>
      </c>
      <c r="Z388" s="29">
        <f t="shared" si="393"/>
        <v>0</v>
      </c>
      <c r="AA388" s="373">
        <f t="shared" si="383"/>
        <v>0</v>
      </c>
      <c r="AB388" s="29">
        <f t="shared" si="384"/>
        <v>0</v>
      </c>
    </row>
    <row r="389" spans="2:28" ht="132" x14ac:dyDescent="0.25">
      <c r="B389" s="28" t="s">
        <v>733</v>
      </c>
      <c r="C389" s="5" t="s">
        <v>734</v>
      </c>
      <c r="D389" s="4" t="s">
        <v>58</v>
      </c>
      <c r="E389" s="6">
        <v>0</v>
      </c>
      <c r="F389" s="374">
        <v>97275</v>
      </c>
      <c r="G389" s="452">
        <f t="shared" si="385"/>
        <v>0</v>
      </c>
      <c r="H389" s="373"/>
      <c r="I389" s="374">
        <v>97275</v>
      </c>
      <c r="J389" s="29">
        <f t="shared" si="420"/>
        <v>0</v>
      </c>
      <c r="K389" s="453"/>
      <c r="L389" s="7">
        <f t="shared" si="386"/>
        <v>0</v>
      </c>
      <c r="M389" s="453"/>
      <c r="N389" s="7">
        <f t="shared" si="387"/>
        <v>0</v>
      </c>
      <c r="O389" s="373">
        <f t="shared" si="388"/>
        <v>0</v>
      </c>
      <c r="P389" s="7">
        <f t="shared" si="389"/>
        <v>0</v>
      </c>
      <c r="Q389" s="373">
        <v>0</v>
      </c>
      <c r="R389" s="29">
        <f t="shared" si="390"/>
        <v>0</v>
      </c>
      <c r="S389" s="373"/>
      <c r="T389" s="29">
        <f t="shared" si="390"/>
        <v>0</v>
      </c>
      <c r="U389" s="373"/>
      <c r="V389" s="29">
        <f t="shared" ref="V389:X389" si="440">ROUND(U389*$F389,0)</f>
        <v>0</v>
      </c>
      <c r="W389" s="373"/>
      <c r="X389" s="29">
        <f t="shared" si="440"/>
        <v>0</v>
      </c>
      <c r="Y389" s="373">
        <f t="shared" si="392"/>
        <v>0</v>
      </c>
      <c r="Z389" s="29">
        <f t="shared" si="393"/>
        <v>0</v>
      </c>
      <c r="AA389" s="373">
        <f t="shared" si="383"/>
        <v>0</v>
      </c>
      <c r="AB389" s="29">
        <f t="shared" si="384"/>
        <v>0</v>
      </c>
    </row>
    <row r="390" spans="2:28" ht="132" x14ac:dyDescent="0.25">
      <c r="B390" s="28" t="s">
        <v>735</v>
      </c>
      <c r="C390" s="5" t="s">
        <v>736</v>
      </c>
      <c r="D390" s="4" t="s">
        <v>58</v>
      </c>
      <c r="E390" s="6">
        <v>0</v>
      </c>
      <c r="F390" s="374">
        <v>109380</v>
      </c>
      <c r="G390" s="452">
        <f t="shared" si="385"/>
        <v>0</v>
      </c>
      <c r="H390" s="373"/>
      <c r="I390" s="374">
        <v>109380</v>
      </c>
      <c r="J390" s="29">
        <f t="shared" si="420"/>
        <v>0</v>
      </c>
      <c r="K390" s="453"/>
      <c r="L390" s="7">
        <f t="shared" si="386"/>
        <v>0</v>
      </c>
      <c r="M390" s="453"/>
      <c r="N390" s="7">
        <f t="shared" si="387"/>
        <v>0</v>
      </c>
      <c r="O390" s="373">
        <f t="shared" si="388"/>
        <v>0</v>
      </c>
      <c r="P390" s="7">
        <f t="shared" si="389"/>
        <v>0</v>
      </c>
      <c r="Q390" s="373">
        <v>0</v>
      </c>
      <c r="R390" s="29">
        <f t="shared" si="390"/>
        <v>0</v>
      </c>
      <c r="S390" s="373"/>
      <c r="T390" s="29">
        <f t="shared" si="390"/>
        <v>0</v>
      </c>
      <c r="U390" s="373"/>
      <c r="V390" s="29">
        <f t="shared" ref="V390:X390" si="441">ROUND(U390*$F390,0)</f>
        <v>0</v>
      </c>
      <c r="W390" s="373"/>
      <c r="X390" s="29">
        <f t="shared" si="441"/>
        <v>0</v>
      </c>
      <c r="Y390" s="373">
        <f t="shared" si="392"/>
        <v>0</v>
      </c>
      <c r="Z390" s="29">
        <f t="shared" si="393"/>
        <v>0</v>
      </c>
      <c r="AA390" s="373">
        <f t="shared" si="383"/>
        <v>0</v>
      </c>
      <c r="AB390" s="29">
        <f t="shared" si="384"/>
        <v>0</v>
      </c>
    </row>
    <row r="391" spans="2:28" ht="132" x14ac:dyDescent="0.25">
      <c r="B391" s="28" t="s">
        <v>737</v>
      </c>
      <c r="C391" s="5" t="s">
        <v>738</v>
      </c>
      <c r="D391" s="4" t="s">
        <v>58</v>
      </c>
      <c r="E391" s="6">
        <v>0</v>
      </c>
      <c r="F391" s="374">
        <v>154026</v>
      </c>
      <c r="G391" s="452">
        <f t="shared" si="385"/>
        <v>0</v>
      </c>
      <c r="H391" s="373"/>
      <c r="I391" s="374">
        <v>154026</v>
      </c>
      <c r="J391" s="29">
        <f t="shared" si="420"/>
        <v>0</v>
      </c>
      <c r="K391" s="453"/>
      <c r="L391" s="7">
        <f t="shared" si="386"/>
        <v>0</v>
      </c>
      <c r="M391" s="453"/>
      <c r="N391" s="7">
        <f t="shared" si="387"/>
        <v>0</v>
      </c>
      <c r="O391" s="373">
        <f t="shared" si="388"/>
        <v>0</v>
      </c>
      <c r="P391" s="7">
        <f t="shared" si="389"/>
        <v>0</v>
      </c>
      <c r="Q391" s="373">
        <v>0</v>
      </c>
      <c r="R391" s="29">
        <f t="shared" si="390"/>
        <v>0</v>
      </c>
      <c r="S391" s="373"/>
      <c r="T391" s="29">
        <f t="shared" si="390"/>
        <v>0</v>
      </c>
      <c r="U391" s="373"/>
      <c r="V391" s="29">
        <f t="shared" ref="V391:X391" si="442">ROUND(U391*$F391,0)</f>
        <v>0</v>
      </c>
      <c r="W391" s="373"/>
      <c r="X391" s="29">
        <f t="shared" si="442"/>
        <v>0</v>
      </c>
      <c r="Y391" s="373">
        <f t="shared" si="392"/>
        <v>0</v>
      </c>
      <c r="Z391" s="29">
        <f t="shared" si="393"/>
        <v>0</v>
      </c>
      <c r="AA391" s="373">
        <f t="shared" si="383"/>
        <v>0</v>
      </c>
      <c r="AB391" s="29">
        <f t="shared" si="384"/>
        <v>0</v>
      </c>
    </row>
    <row r="392" spans="2:28" ht="132" x14ac:dyDescent="0.25">
      <c r="B392" s="28" t="s">
        <v>739</v>
      </c>
      <c r="C392" s="5" t="s">
        <v>740</v>
      </c>
      <c r="D392" s="4" t="s">
        <v>58</v>
      </c>
      <c r="E392" s="6">
        <v>0</v>
      </c>
      <c r="F392" s="374">
        <v>32815</v>
      </c>
      <c r="G392" s="452">
        <f t="shared" si="385"/>
        <v>0</v>
      </c>
      <c r="H392" s="373"/>
      <c r="I392" s="374">
        <v>32815</v>
      </c>
      <c r="J392" s="29">
        <f t="shared" si="420"/>
        <v>0</v>
      </c>
      <c r="K392" s="453"/>
      <c r="L392" s="7">
        <f t="shared" si="386"/>
        <v>0</v>
      </c>
      <c r="M392" s="453"/>
      <c r="N392" s="7">
        <f t="shared" si="387"/>
        <v>0</v>
      </c>
      <c r="O392" s="373">
        <f t="shared" si="388"/>
        <v>0</v>
      </c>
      <c r="P392" s="7">
        <f t="shared" si="389"/>
        <v>0</v>
      </c>
      <c r="Q392" s="373">
        <v>0</v>
      </c>
      <c r="R392" s="29">
        <f t="shared" si="390"/>
        <v>0</v>
      </c>
      <c r="S392" s="373"/>
      <c r="T392" s="29">
        <f t="shared" si="390"/>
        <v>0</v>
      </c>
      <c r="U392" s="373"/>
      <c r="V392" s="29">
        <f t="shared" ref="V392:X392" si="443">ROUND(U392*$F392,0)</f>
        <v>0</v>
      </c>
      <c r="W392" s="373"/>
      <c r="X392" s="29">
        <f t="shared" si="443"/>
        <v>0</v>
      </c>
      <c r="Y392" s="373">
        <f t="shared" si="392"/>
        <v>0</v>
      </c>
      <c r="Z392" s="29">
        <f t="shared" si="393"/>
        <v>0</v>
      </c>
      <c r="AA392" s="373">
        <f t="shared" si="383"/>
        <v>0</v>
      </c>
      <c r="AB392" s="29">
        <f t="shared" si="384"/>
        <v>0</v>
      </c>
    </row>
    <row r="393" spans="2:28" ht="132" x14ac:dyDescent="0.25">
      <c r="B393" s="28" t="s">
        <v>741</v>
      </c>
      <c r="C393" s="5" t="s">
        <v>742</v>
      </c>
      <c r="D393" s="4" t="s">
        <v>58</v>
      </c>
      <c r="E393" s="6">
        <v>0</v>
      </c>
      <c r="F393" s="374">
        <v>242607</v>
      </c>
      <c r="G393" s="452">
        <f t="shared" si="385"/>
        <v>0</v>
      </c>
      <c r="H393" s="373"/>
      <c r="I393" s="374">
        <v>242607</v>
      </c>
      <c r="J393" s="29">
        <f t="shared" si="420"/>
        <v>0</v>
      </c>
      <c r="K393" s="453"/>
      <c r="L393" s="7">
        <f t="shared" si="386"/>
        <v>0</v>
      </c>
      <c r="M393" s="453"/>
      <c r="N393" s="7">
        <f t="shared" si="387"/>
        <v>0</v>
      </c>
      <c r="O393" s="373">
        <f t="shared" si="388"/>
        <v>0</v>
      </c>
      <c r="P393" s="7">
        <f t="shared" si="389"/>
        <v>0</v>
      </c>
      <c r="Q393" s="373">
        <v>0</v>
      </c>
      <c r="R393" s="29">
        <f t="shared" si="390"/>
        <v>0</v>
      </c>
      <c r="S393" s="373"/>
      <c r="T393" s="29">
        <f t="shared" si="390"/>
        <v>0</v>
      </c>
      <c r="U393" s="373"/>
      <c r="V393" s="29">
        <f t="shared" ref="V393:X393" si="444">ROUND(U393*$F393,0)</f>
        <v>0</v>
      </c>
      <c r="W393" s="373"/>
      <c r="X393" s="29">
        <f t="shared" si="444"/>
        <v>0</v>
      </c>
      <c r="Y393" s="373">
        <f t="shared" si="392"/>
        <v>0</v>
      </c>
      <c r="Z393" s="29">
        <f t="shared" si="393"/>
        <v>0</v>
      </c>
      <c r="AA393" s="373">
        <f t="shared" si="383"/>
        <v>0</v>
      </c>
      <c r="AB393" s="29">
        <f t="shared" si="384"/>
        <v>0</v>
      </c>
    </row>
    <row r="394" spans="2:28" ht="171.6" x14ac:dyDescent="0.25">
      <c r="B394" s="28" t="s">
        <v>743</v>
      </c>
      <c r="C394" s="5" t="s">
        <v>744</v>
      </c>
      <c r="D394" s="4" t="s">
        <v>58</v>
      </c>
      <c r="E394" s="6">
        <v>0</v>
      </c>
      <c r="F394" s="374">
        <v>2710000</v>
      </c>
      <c r="G394" s="452">
        <f t="shared" si="385"/>
        <v>0</v>
      </c>
      <c r="H394" s="373"/>
      <c r="I394" s="374">
        <v>2712471</v>
      </c>
      <c r="J394" s="29">
        <f t="shared" si="420"/>
        <v>0</v>
      </c>
      <c r="K394" s="453"/>
      <c r="L394" s="7">
        <f t="shared" si="386"/>
        <v>0</v>
      </c>
      <c r="M394" s="453"/>
      <c r="N394" s="7">
        <f t="shared" si="387"/>
        <v>0</v>
      </c>
      <c r="O394" s="373">
        <f t="shared" si="388"/>
        <v>0</v>
      </c>
      <c r="P394" s="7">
        <f t="shared" si="389"/>
        <v>0</v>
      </c>
      <c r="Q394" s="373">
        <v>0</v>
      </c>
      <c r="R394" s="29">
        <f t="shared" si="390"/>
        <v>0</v>
      </c>
      <c r="S394" s="373"/>
      <c r="T394" s="29">
        <f t="shared" si="390"/>
        <v>0</v>
      </c>
      <c r="U394" s="373"/>
      <c r="V394" s="29">
        <f t="shared" ref="V394:X394" si="445">ROUND(U394*$F394,0)</f>
        <v>0</v>
      </c>
      <c r="W394" s="373"/>
      <c r="X394" s="29">
        <f t="shared" si="445"/>
        <v>0</v>
      </c>
      <c r="Y394" s="373">
        <f t="shared" si="392"/>
        <v>0</v>
      </c>
      <c r="Z394" s="29">
        <f t="shared" si="393"/>
        <v>0</v>
      </c>
      <c r="AA394" s="373">
        <f t="shared" si="383"/>
        <v>0</v>
      </c>
      <c r="AB394" s="29">
        <f t="shared" si="384"/>
        <v>0</v>
      </c>
    </row>
    <row r="395" spans="2:28" ht="171.6" x14ac:dyDescent="0.25">
      <c r="B395" s="28" t="s">
        <v>745</v>
      </c>
      <c r="C395" s="5" t="s">
        <v>746</v>
      </c>
      <c r="D395" s="4" t="s">
        <v>58</v>
      </c>
      <c r="E395" s="6">
        <v>0</v>
      </c>
      <c r="F395" s="374">
        <v>404485</v>
      </c>
      <c r="G395" s="452">
        <f t="shared" si="385"/>
        <v>0</v>
      </c>
      <c r="H395" s="373"/>
      <c r="I395" s="374">
        <v>404485</v>
      </c>
      <c r="J395" s="29">
        <f t="shared" si="420"/>
        <v>0</v>
      </c>
      <c r="K395" s="453"/>
      <c r="L395" s="7">
        <f t="shared" si="386"/>
        <v>0</v>
      </c>
      <c r="M395" s="453"/>
      <c r="N395" s="7">
        <f t="shared" si="387"/>
        <v>0</v>
      </c>
      <c r="O395" s="373">
        <f t="shared" si="388"/>
        <v>0</v>
      </c>
      <c r="P395" s="7">
        <f t="shared" si="389"/>
        <v>0</v>
      </c>
      <c r="Q395" s="373">
        <v>0</v>
      </c>
      <c r="R395" s="29">
        <f t="shared" si="390"/>
        <v>0</v>
      </c>
      <c r="S395" s="373"/>
      <c r="T395" s="29">
        <f t="shared" si="390"/>
        <v>0</v>
      </c>
      <c r="U395" s="373"/>
      <c r="V395" s="29">
        <f t="shared" ref="V395:X395" si="446">ROUND(U395*$F395,0)</f>
        <v>0</v>
      </c>
      <c r="W395" s="373"/>
      <c r="X395" s="29">
        <f t="shared" si="446"/>
        <v>0</v>
      </c>
      <c r="Y395" s="373">
        <f t="shared" si="392"/>
        <v>0</v>
      </c>
      <c r="Z395" s="29">
        <f t="shared" si="393"/>
        <v>0</v>
      </c>
      <c r="AA395" s="373">
        <f t="shared" si="383"/>
        <v>0</v>
      </c>
      <c r="AB395" s="29">
        <f t="shared" si="384"/>
        <v>0</v>
      </c>
    </row>
    <row r="396" spans="2:28" ht="118.8" x14ac:dyDescent="0.25">
      <c r="B396" s="28" t="s">
        <v>747</v>
      </c>
      <c r="C396" s="5" t="s">
        <v>748</v>
      </c>
      <c r="D396" s="4" t="s">
        <v>58</v>
      </c>
      <c r="E396" s="6">
        <v>0</v>
      </c>
      <c r="F396" s="374">
        <v>99107</v>
      </c>
      <c r="G396" s="452">
        <f t="shared" si="385"/>
        <v>0</v>
      </c>
      <c r="H396" s="373"/>
      <c r="I396" s="374">
        <v>99107</v>
      </c>
      <c r="J396" s="29">
        <f t="shared" si="420"/>
        <v>0</v>
      </c>
      <c r="K396" s="453"/>
      <c r="L396" s="7">
        <f t="shared" si="386"/>
        <v>0</v>
      </c>
      <c r="M396" s="453"/>
      <c r="N396" s="7">
        <f t="shared" si="387"/>
        <v>0</v>
      </c>
      <c r="O396" s="373">
        <f t="shared" si="388"/>
        <v>0</v>
      </c>
      <c r="P396" s="7">
        <f t="shared" si="389"/>
        <v>0</v>
      </c>
      <c r="Q396" s="373">
        <v>0</v>
      </c>
      <c r="R396" s="29">
        <f t="shared" si="390"/>
        <v>0</v>
      </c>
      <c r="S396" s="373"/>
      <c r="T396" s="29">
        <f t="shared" si="390"/>
        <v>0</v>
      </c>
      <c r="U396" s="373"/>
      <c r="V396" s="29">
        <f t="shared" ref="V396:X396" si="447">ROUND(U396*$F396,0)</f>
        <v>0</v>
      </c>
      <c r="W396" s="373"/>
      <c r="X396" s="29">
        <f t="shared" si="447"/>
        <v>0</v>
      </c>
      <c r="Y396" s="373">
        <f t="shared" si="392"/>
        <v>0</v>
      </c>
      <c r="Z396" s="29">
        <f t="shared" si="393"/>
        <v>0</v>
      </c>
      <c r="AA396" s="373">
        <f t="shared" si="383"/>
        <v>0</v>
      </c>
      <c r="AB396" s="29">
        <f t="shared" si="384"/>
        <v>0</v>
      </c>
    </row>
    <row r="397" spans="2:28" ht="26.4" x14ac:dyDescent="0.25">
      <c r="B397" s="28" t="s">
        <v>749</v>
      </c>
      <c r="C397" s="5" t="s">
        <v>750</v>
      </c>
      <c r="D397" s="4" t="s">
        <v>58</v>
      </c>
      <c r="E397" s="6">
        <v>0</v>
      </c>
      <c r="F397" s="374">
        <v>45073</v>
      </c>
      <c r="G397" s="452">
        <f t="shared" si="385"/>
        <v>0</v>
      </c>
      <c r="H397" s="373"/>
      <c r="I397" s="374">
        <v>45073</v>
      </c>
      <c r="J397" s="29">
        <f t="shared" si="420"/>
        <v>0</v>
      </c>
      <c r="K397" s="453"/>
      <c r="L397" s="7">
        <f t="shared" si="386"/>
        <v>0</v>
      </c>
      <c r="M397" s="453"/>
      <c r="N397" s="7">
        <f t="shared" si="387"/>
        <v>0</v>
      </c>
      <c r="O397" s="373">
        <f t="shared" si="388"/>
        <v>0</v>
      </c>
      <c r="P397" s="7">
        <f t="shared" si="389"/>
        <v>0</v>
      </c>
      <c r="Q397" s="373">
        <v>0</v>
      </c>
      <c r="R397" s="29">
        <f t="shared" si="390"/>
        <v>0</v>
      </c>
      <c r="S397" s="373"/>
      <c r="T397" s="29">
        <f t="shared" si="390"/>
        <v>0</v>
      </c>
      <c r="U397" s="373"/>
      <c r="V397" s="29">
        <f t="shared" ref="V397:X397" si="448">ROUND(U397*$F397,0)</f>
        <v>0</v>
      </c>
      <c r="W397" s="373"/>
      <c r="X397" s="29">
        <f t="shared" si="448"/>
        <v>0</v>
      </c>
      <c r="Y397" s="373">
        <f t="shared" si="392"/>
        <v>0</v>
      </c>
      <c r="Z397" s="29">
        <f t="shared" si="393"/>
        <v>0</v>
      </c>
      <c r="AA397" s="373">
        <f t="shared" si="383"/>
        <v>0</v>
      </c>
      <c r="AB397" s="29">
        <f t="shared" si="384"/>
        <v>0</v>
      </c>
    </row>
    <row r="398" spans="2:28" ht="26.4" x14ac:dyDescent="0.25">
      <c r="B398" s="28" t="s">
        <v>751</v>
      </c>
      <c r="C398" s="5" t="s">
        <v>752</v>
      </c>
      <c r="D398" s="4" t="s">
        <v>35</v>
      </c>
      <c r="E398" s="6">
        <v>0</v>
      </c>
      <c r="F398" s="374">
        <v>104074</v>
      </c>
      <c r="G398" s="452">
        <f t="shared" si="385"/>
        <v>0</v>
      </c>
      <c r="H398" s="373"/>
      <c r="I398" s="374">
        <v>104074</v>
      </c>
      <c r="J398" s="29">
        <f t="shared" si="420"/>
        <v>0</v>
      </c>
      <c r="K398" s="453"/>
      <c r="L398" s="7">
        <f t="shared" si="386"/>
        <v>0</v>
      </c>
      <c r="M398" s="453"/>
      <c r="N398" s="7">
        <f t="shared" si="387"/>
        <v>0</v>
      </c>
      <c r="O398" s="373">
        <f t="shared" si="388"/>
        <v>0</v>
      </c>
      <c r="P398" s="7">
        <f t="shared" si="389"/>
        <v>0</v>
      </c>
      <c r="Q398" s="373">
        <v>0</v>
      </c>
      <c r="R398" s="29">
        <f t="shared" si="390"/>
        <v>0</v>
      </c>
      <c r="S398" s="373"/>
      <c r="T398" s="29">
        <f t="shared" si="390"/>
        <v>0</v>
      </c>
      <c r="U398" s="373"/>
      <c r="V398" s="29">
        <f t="shared" ref="V398:X398" si="449">ROUND(U398*$F398,0)</f>
        <v>0</v>
      </c>
      <c r="W398" s="373"/>
      <c r="X398" s="29">
        <f t="shared" si="449"/>
        <v>0</v>
      </c>
      <c r="Y398" s="373">
        <f t="shared" si="392"/>
        <v>0</v>
      </c>
      <c r="Z398" s="29">
        <f t="shared" si="393"/>
        <v>0</v>
      </c>
      <c r="AA398" s="373">
        <f t="shared" si="383"/>
        <v>0</v>
      </c>
      <c r="AB398" s="29">
        <f t="shared" si="384"/>
        <v>0</v>
      </c>
    </row>
    <row r="399" spans="2:28" ht="26.4" x14ac:dyDescent="0.25">
      <c r="B399" s="28" t="s">
        <v>753</v>
      </c>
      <c r="C399" s="5" t="s">
        <v>754</v>
      </c>
      <c r="D399" s="4" t="s">
        <v>35</v>
      </c>
      <c r="E399" s="6">
        <v>0</v>
      </c>
      <c r="F399" s="374">
        <v>92263</v>
      </c>
      <c r="G399" s="452">
        <f t="shared" si="385"/>
        <v>0</v>
      </c>
      <c r="H399" s="373"/>
      <c r="I399" s="374">
        <v>92263</v>
      </c>
      <c r="J399" s="29">
        <f t="shared" si="420"/>
        <v>0</v>
      </c>
      <c r="K399" s="453"/>
      <c r="L399" s="7">
        <f t="shared" si="386"/>
        <v>0</v>
      </c>
      <c r="M399" s="453"/>
      <c r="N399" s="7">
        <f t="shared" si="387"/>
        <v>0</v>
      </c>
      <c r="O399" s="373">
        <f t="shared" si="388"/>
        <v>0</v>
      </c>
      <c r="P399" s="7">
        <f t="shared" si="389"/>
        <v>0</v>
      </c>
      <c r="Q399" s="373">
        <v>0</v>
      </c>
      <c r="R399" s="29">
        <f t="shared" si="390"/>
        <v>0</v>
      </c>
      <c r="S399" s="373"/>
      <c r="T399" s="29">
        <f t="shared" si="390"/>
        <v>0</v>
      </c>
      <c r="U399" s="373"/>
      <c r="V399" s="29">
        <f t="shared" ref="V399:X399" si="450">ROUND(U399*$F399,0)</f>
        <v>0</v>
      </c>
      <c r="W399" s="373"/>
      <c r="X399" s="29">
        <f t="shared" si="450"/>
        <v>0</v>
      </c>
      <c r="Y399" s="373">
        <f t="shared" si="392"/>
        <v>0</v>
      </c>
      <c r="Z399" s="29">
        <f t="shared" si="393"/>
        <v>0</v>
      </c>
      <c r="AA399" s="373">
        <f t="shared" si="383"/>
        <v>0</v>
      </c>
      <c r="AB399" s="29">
        <f t="shared" si="384"/>
        <v>0</v>
      </c>
    </row>
    <row r="400" spans="2:28" ht="26.4" x14ac:dyDescent="0.25">
      <c r="B400" s="28" t="s">
        <v>755</v>
      </c>
      <c r="C400" s="5" t="s">
        <v>756</v>
      </c>
      <c r="D400" s="4" t="s">
        <v>35</v>
      </c>
      <c r="E400" s="6">
        <v>0</v>
      </c>
      <c r="F400" s="374">
        <v>85666</v>
      </c>
      <c r="G400" s="452">
        <f t="shared" si="385"/>
        <v>0</v>
      </c>
      <c r="H400" s="373"/>
      <c r="I400" s="374">
        <v>85666</v>
      </c>
      <c r="J400" s="29">
        <f t="shared" si="420"/>
        <v>0</v>
      </c>
      <c r="K400" s="453"/>
      <c r="L400" s="7">
        <f t="shared" si="386"/>
        <v>0</v>
      </c>
      <c r="M400" s="453"/>
      <c r="N400" s="7">
        <f t="shared" si="387"/>
        <v>0</v>
      </c>
      <c r="O400" s="373">
        <f t="shared" si="388"/>
        <v>0</v>
      </c>
      <c r="P400" s="7">
        <f t="shared" si="389"/>
        <v>0</v>
      </c>
      <c r="Q400" s="373">
        <v>0</v>
      </c>
      <c r="R400" s="29">
        <f t="shared" si="390"/>
        <v>0</v>
      </c>
      <c r="S400" s="373"/>
      <c r="T400" s="29">
        <f t="shared" si="390"/>
        <v>0</v>
      </c>
      <c r="U400" s="373"/>
      <c r="V400" s="29">
        <f t="shared" ref="V400:X400" si="451">ROUND(U400*$F400,0)</f>
        <v>0</v>
      </c>
      <c r="W400" s="373"/>
      <c r="X400" s="29">
        <f t="shared" si="451"/>
        <v>0</v>
      </c>
      <c r="Y400" s="373">
        <f t="shared" si="392"/>
        <v>0</v>
      </c>
      <c r="Z400" s="29">
        <f t="shared" si="393"/>
        <v>0</v>
      </c>
      <c r="AA400" s="373">
        <f t="shared" si="383"/>
        <v>0</v>
      </c>
      <c r="AB400" s="29">
        <f t="shared" si="384"/>
        <v>0</v>
      </c>
    </row>
    <row r="401" spans="2:28" ht="52.8" x14ac:dyDescent="0.25">
      <c r="B401" s="28" t="s">
        <v>757</v>
      </c>
      <c r="C401" s="5" t="s">
        <v>758</v>
      </c>
      <c r="D401" s="4" t="s">
        <v>35</v>
      </c>
      <c r="E401" s="6">
        <v>0</v>
      </c>
      <c r="F401" s="374">
        <v>156773</v>
      </c>
      <c r="G401" s="452">
        <f t="shared" si="385"/>
        <v>0</v>
      </c>
      <c r="H401" s="373"/>
      <c r="I401" s="374">
        <v>156773</v>
      </c>
      <c r="J401" s="29">
        <f t="shared" si="420"/>
        <v>0</v>
      </c>
      <c r="K401" s="453"/>
      <c r="L401" s="7">
        <f t="shared" si="386"/>
        <v>0</v>
      </c>
      <c r="M401" s="453"/>
      <c r="N401" s="7">
        <f t="shared" si="387"/>
        <v>0</v>
      </c>
      <c r="O401" s="373">
        <f t="shared" si="388"/>
        <v>0</v>
      </c>
      <c r="P401" s="7">
        <f t="shared" si="389"/>
        <v>0</v>
      </c>
      <c r="Q401" s="373">
        <v>0</v>
      </c>
      <c r="R401" s="29">
        <f t="shared" si="390"/>
        <v>0</v>
      </c>
      <c r="S401" s="373"/>
      <c r="T401" s="29">
        <f t="shared" si="390"/>
        <v>0</v>
      </c>
      <c r="U401" s="373"/>
      <c r="V401" s="29">
        <f t="shared" ref="V401:X401" si="452">ROUND(U401*$F401,0)</f>
        <v>0</v>
      </c>
      <c r="W401" s="373"/>
      <c r="X401" s="29">
        <f t="shared" si="452"/>
        <v>0</v>
      </c>
      <c r="Y401" s="373">
        <f t="shared" si="392"/>
        <v>0</v>
      </c>
      <c r="Z401" s="29">
        <f t="shared" si="393"/>
        <v>0</v>
      </c>
      <c r="AA401" s="373">
        <f t="shared" si="383"/>
        <v>0</v>
      </c>
      <c r="AB401" s="29">
        <f t="shared" si="384"/>
        <v>0</v>
      </c>
    </row>
    <row r="402" spans="2:28" ht="92.4" x14ac:dyDescent="0.25">
      <c r="B402" s="28" t="s">
        <v>759</v>
      </c>
      <c r="C402" s="5" t="s">
        <v>760</v>
      </c>
      <c r="D402" s="4" t="s">
        <v>35</v>
      </c>
      <c r="E402" s="6">
        <v>0</v>
      </c>
      <c r="F402" s="374">
        <v>134962</v>
      </c>
      <c r="G402" s="452">
        <f t="shared" si="385"/>
        <v>0</v>
      </c>
      <c r="H402" s="373"/>
      <c r="I402" s="374">
        <v>134962</v>
      </c>
      <c r="J402" s="29">
        <f t="shared" si="420"/>
        <v>0</v>
      </c>
      <c r="K402" s="453"/>
      <c r="L402" s="7">
        <f t="shared" si="386"/>
        <v>0</v>
      </c>
      <c r="M402" s="453"/>
      <c r="N402" s="7">
        <f t="shared" si="387"/>
        <v>0</v>
      </c>
      <c r="O402" s="373">
        <f t="shared" si="388"/>
        <v>0</v>
      </c>
      <c r="P402" s="7">
        <f t="shared" si="389"/>
        <v>0</v>
      </c>
      <c r="Q402" s="373">
        <v>0</v>
      </c>
      <c r="R402" s="29">
        <f t="shared" si="390"/>
        <v>0</v>
      </c>
      <c r="S402" s="373"/>
      <c r="T402" s="29">
        <f t="shared" si="390"/>
        <v>0</v>
      </c>
      <c r="U402" s="373"/>
      <c r="V402" s="29">
        <f t="shared" ref="V402:X402" si="453">ROUND(U402*$F402,0)</f>
        <v>0</v>
      </c>
      <c r="W402" s="373"/>
      <c r="X402" s="29">
        <f t="shared" si="453"/>
        <v>0</v>
      </c>
      <c r="Y402" s="373">
        <f t="shared" si="392"/>
        <v>0</v>
      </c>
      <c r="Z402" s="29">
        <f t="shared" si="393"/>
        <v>0</v>
      </c>
      <c r="AA402" s="373">
        <f t="shared" si="383"/>
        <v>0</v>
      </c>
      <c r="AB402" s="29">
        <f t="shared" si="384"/>
        <v>0</v>
      </c>
    </row>
    <row r="403" spans="2:28" x14ac:dyDescent="0.25">
      <c r="B403" s="26">
        <v>16</v>
      </c>
      <c r="C403" s="1" t="s">
        <v>761</v>
      </c>
      <c r="D403" s="2"/>
      <c r="E403" s="2">
        <v>0</v>
      </c>
      <c r="F403" s="372"/>
      <c r="G403" s="450">
        <f t="shared" si="385"/>
        <v>0</v>
      </c>
      <c r="H403" s="371"/>
      <c r="I403" s="372"/>
      <c r="J403" s="27">
        <f t="shared" si="420"/>
        <v>0</v>
      </c>
      <c r="K403" s="451"/>
      <c r="L403" s="3">
        <f t="shared" si="386"/>
        <v>0</v>
      </c>
      <c r="M403" s="451"/>
      <c r="N403" s="3">
        <f t="shared" si="387"/>
        <v>0</v>
      </c>
      <c r="O403" s="371">
        <f t="shared" si="388"/>
        <v>0</v>
      </c>
      <c r="P403" s="3">
        <f t="shared" si="389"/>
        <v>0</v>
      </c>
      <c r="Q403" s="371"/>
      <c r="R403" s="27">
        <f t="shared" si="390"/>
        <v>0</v>
      </c>
      <c r="S403" s="371"/>
      <c r="T403" s="27">
        <f t="shared" si="390"/>
        <v>0</v>
      </c>
      <c r="U403" s="371"/>
      <c r="V403" s="27">
        <f t="shared" ref="V403:X403" si="454">ROUND(U403*$F403,0)</f>
        <v>0</v>
      </c>
      <c r="W403" s="371"/>
      <c r="X403" s="27">
        <f t="shared" si="454"/>
        <v>0</v>
      </c>
      <c r="Y403" s="371">
        <f t="shared" si="392"/>
        <v>0</v>
      </c>
      <c r="Z403" s="27">
        <f t="shared" si="393"/>
        <v>0</v>
      </c>
      <c r="AA403" s="371">
        <f t="shared" si="383"/>
        <v>0</v>
      </c>
      <c r="AB403" s="27">
        <f t="shared" si="384"/>
        <v>0</v>
      </c>
    </row>
    <row r="404" spans="2:28" ht="52.8" x14ac:dyDescent="0.25">
      <c r="B404" s="28" t="s">
        <v>762</v>
      </c>
      <c r="C404" s="5" t="s">
        <v>763</v>
      </c>
      <c r="D404" s="4" t="s">
        <v>58</v>
      </c>
      <c r="E404" s="6">
        <v>0</v>
      </c>
      <c r="F404" s="374">
        <v>31906</v>
      </c>
      <c r="G404" s="452">
        <f t="shared" si="385"/>
        <v>0</v>
      </c>
      <c r="H404" s="373"/>
      <c r="I404" s="374">
        <v>31906</v>
      </c>
      <c r="J404" s="29">
        <f t="shared" si="420"/>
        <v>0</v>
      </c>
      <c r="K404" s="453"/>
      <c r="L404" s="7">
        <f t="shared" si="386"/>
        <v>0</v>
      </c>
      <c r="M404" s="453"/>
      <c r="N404" s="7">
        <f t="shared" si="387"/>
        <v>0</v>
      </c>
      <c r="O404" s="373">
        <f t="shared" si="388"/>
        <v>0</v>
      </c>
      <c r="P404" s="7">
        <f t="shared" si="389"/>
        <v>0</v>
      </c>
      <c r="Q404" s="373">
        <v>0</v>
      </c>
      <c r="R404" s="29">
        <f t="shared" si="390"/>
        <v>0</v>
      </c>
      <c r="S404" s="373"/>
      <c r="T404" s="29">
        <f t="shared" si="390"/>
        <v>0</v>
      </c>
      <c r="U404" s="373"/>
      <c r="V404" s="29">
        <f t="shared" ref="V404:X404" si="455">ROUND(U404*$F404,0)</f>
        <v>0</v>
      </c>
      <c r="W404" s="373"/>
      <c r="X404" s="29">
        <f t="shared" si="455"/>
        <v>0</v>
      </c>
      <c r="Y404" s="373">
        <f t="shared" si="392"/>
        <v>0</v>
      </c>
      <c r="Z404" s="29">
        <f t="shared" si="393"/>
        <v>0</v>
      </c>
      <c r="AA404" s="373">
        <f t="shared" si="383"/>
        <v>0</v>
      </c>
      <c r="AB404" s="29">
        <f t="shared" si="384"/>
        <v>0</v>
      </c>
    </row>
    <row r="405" spans="2:28" ht="39.6" x14ac:dyDescent="0.25">
      <c r="B405" s="28" t="s">
        <v>764</v>
      </c>
      <c r="C405" s="5" t="s">
        <v>765</v>
      </c>
      <c r="D405" s="4" t="s">
        <v>58</v>
      </c>
      <c r="E405" s="6">
        <v>0</v>
      </c>
      <c r="F405" s="374">
        <v>17540</v>
      </c>
      <c r="G405" s="452">
        <f t="shared" si="385"/>
        <v>0</v>
      </c>
      <c r="H405" s="373"/>
      <c r="I405" s="374">
        <v>17540</v>
      </c>
      <c r="J405" s="29">
        <f t="shared" si="420"/>
        <v>0</v>
      </c>
      <c r="K405" s="453"/>
      <c r="L405" s="7">
        <f t="shared" si="386"/>
        <v>0</v>
      </c>
      <c r="M405" s="453"/>
      <c r="N405" s="7">
        <f t="shared" si="387"/>
        <v>0</v>
      </c>
      <c r="O405" s="373">
        <f t="shared" si="388"/>
        <v>0</v>
      </c>
      <c r="P405" s="7">
        <f t="shared" si="389"/>
        <v>0</v>
      </c>
      <c r="Q405" s="373">
        <v>0</v>
      </c>
      <c r="R405" s="29">
        <f t="shared" si="390"/>
        <v>0</v>
      </c>
      <c r="S405" s="373"/>
      <c r="T405" s="29">
        <f t="shared" si="390"/>
        <v>0</v>
      </c>
      <c r="U405" s="373"/>
      <c r="V405" s="29">
        <f t="shared" ref="V405:X405" si="456">ROUND(U405*$F405,0)</f>
        <v>0</v>
      </c>
      <c r="W405" s="373"/>
      <c r="X405" s="29">
        <f t="shared" si="456"/>
        <v>0</v>
      </c>
      <c r="Y405" s="373">
        <f t="shared" si="392"/>
        <v>0</v>
      </c>
      <c r="Z405" s="29">
        <f t="shared" si="393"/>
        <v>0</v>
      </c>
      <c r="AA405" s="373">
        <f t="shared" si="383"/>
        <v>0</v>
      </c>
      <c r="AB405" s="29">
        <f t="shared" si="384"/>
        <v>0</v>
      </c>
    </row>
    <row r="406" spans="2:28" ht="52.8" x14ac:dyDescent="0.25">
      <c r="B406" s="28" t="s">
        <v>766</v>
      </c>
      <c r="C406" s="5" t="s">
        <v>767</v>
      </c>
      <c r="D406" s="4" t="s">
        <v>35</v>
      </c>
      <c r="E406" s="6">
        <v>0</v>
      </c>
      <c r="F406" s="374">
        <v>233426</v>
      </c>
      <c r="G406" s="452">
        <f t="shared" si="385"/>
        <v>0</v>
      </c>
      <c r="H406" s="373"/>
      <c r="I406" s="374">
        <v>233426</v>
      </c>
      <c r="J406" s="29">
        <f t="shared" si="420"/>
        <v>0</v>
      </c>
      <c r="K406" s="453"/>
      <c r="L406" s="7">
        <f t="shared" si="386"/>
        <v>0</v>
      </c>
      <c r="M406" s="453"/>
      <c r="N406" s="7">
        <f t="shared" si="387"/>
        <v>0</v>
      </c>
      <c r="O406" s="373">
        <f t="shared" si="388"/>
        <v>0</v>
      </c>
      <c r="P406" s="7">
        <f t="shared" si="389"/>
        <v>0</v>
      </c>
      <c r="Q406" s="373">
        <v>0</v>
      </c>
      <c r="R406" s="29">
        <f t="shared" si="390"/>
        <v>0</v>
      </c>
      <c r="S406" s="373"/>
      <c r="T406" s="29">
        <f t="shared" si="390"/>
        <v>0</v>
      </c>
      <c r="U406" s="373"/>
      <c r="V406" s="29">
        <f t="shared" ref="V406:X406" si="457">ROUND(U406*$F406,0)</f>
        <v>0</v>
      </c>
      <c r="W406" s="373"/>
      <c r="X406" s="29">
        <f t="shared" si="457"/>
        <v>0</v>
      </c>
      <c r="Y406" s="373">
        <f t="shared" si="392"/>
        <v>0</v>
      </c>
      <c r="Z406" s="29">
        <f t="shared" si="393"/>
        <v>0</v>
      </c>
      <c r="AA406" s="373">
        <f t="shared" ref="AA406:AA469" si="458">O406-Y406</f>
        <v>0</v>
      </c>
      <c r="AB406" s="29">
        <f t="shared" ref="AB406:AB469" si="459">P406-Z406</f>
        <v>0</v>
      </c>
    </row>
    <row r="407" spans="2:28" ht="66" x14ac:dyDescent="0.25">
      <c r="B407" s="28" t="s">
        <v>768</v>
      </c>
      <c r="C407" s="5" t="s">
        <v>769</v>
      </c>
      <c r="D407" s="4" t="s">
        <v>35</v>
      </c>
      <c r="E407" s="6">
        <v>0</v>
      </c>
      <c r="F407" s="374">
        <v>27370</v>
      </c>
      <c r="G407" s="452">
        <f t="shared" ref="G407:G470" si="460">F407*E407</f>
        <v>0</v>
      </c>
      <c r="H407" s="373"/>
      <c r="I407" s="374">
        <v>27370</v>
      </c>
      <c r="J407" s="29">
        <f t="shared" si="420"/>
        <v>0</v>
      </c>
      <c r="K407" s="453"/>
      <c r="L407" s="7">
        <f t="shared" ref="L407:L470" si="461">K407*F407</f>
        <v>0</v>
      </c>
      <c r="M407" s="453"/>
      <c r="N407" s="7">
        <f t="shared" ref="N407:N470" si="462">+F407*M407</f>
        <v>0</v>
      </c>
      <c r="O407" s="373">
        <f t="shared" ref="O407:O470" si="463">+E407+H407+K407-M407</f>
        <v>0</v>
      </c>
      <c r="P407" s="7">
        <f t="shared" ref="P407:P470" si="464">+O407*I407</f>
        <v>0</v>
      </c>
      <c r="Q407" s="373">
        <v>0</v>
      </c>
      <c r="R407" s="29">
        <f t="shared" ref="R407:T470" si="465">ROUND(Q407*$F407,0)</f>
        <v>0</v>
      </c>
      <c r="S407" s="373"/>
      <c r="T407" s="29">
        <f t="shared" si="465"/>
        <v>0</v>
      </c>
      <c r="U407" s="373"/>
      <c r="V407" s="29">
        <f t="shared" ref="V407:X407" si="466">ROUND(U407*$F407,0)</f>
        <v>0</v>
      </c>
      <c r="W407" s="373"/>
      <c r="X407" s="29">
        <f t="shared" si="466"/>
        <v>0</v>
      </c>
      <c r="Y407" s="373">
        <f t="shared" ref="Y407:Y470" si="467">Q407+S407+U407+W407</f>
        <v>0</v>
      </c>
      <c r="Z407" s="29">
        <f t="shared" ref="Z407:Z470" si="468">+R407+T407+V407+X407</f>
        <v>0</v>
      </c>
      <c r="AA407" s="373">
        <f t="shared" si="458"/>
        <v>0</v>
      </c>
      <c r="AB407" s="29">
        <f t="shared" si="459"/>
        <v>0</v>
      </c>
    </row>
    <row r="408" spans="2:28" ht="52.8" x14ac:dyDescent="0.25">
      <c r="B408" s="28" t="s">
        <v>770</v>
      </c>
      <c r="C408" s="5" t="s">
        <v>771</v>
      </c>
      <c r="D408" s="4" t="s">
        <v>35</v>
      </c>
      <c r="E408" s="6">
        <v>0</v>
      </c>
      <c r="F408" s="374">
        <v>31707</v>
      </c>
      <c r="G408" s="452">
        <f t="shared" si="460"/>
        <v>0</v>
      </c>
      <c r="H408" s="373"/>
      <c r="I408" s="374">
        <v>31707</v>
      </c>
      <c r="J408" s="29">
        <f t="shared" si="420"/>
        <v>0</v>
      </c>
      <c r="K408" s="453"/>
      <c r="L408" s="7">
        <f t="shared" si="461"/>
        <v>0</v>
      </c>
      <c r="M408" s="453"/>
      <c r="N408" s="7">
        <f t="shared" si="462"/>
        <v>0</v>
      </c>
      <c r="O408" s="373">
        <f t="shared" si="463"/>
        <v>0</v>
      </c>
      <c r="P408" s="7">
        <f t="shared" si="464"/>
        <v>0</v>
      </c>
      <c r="Q408" s="373">
        <v>0</v>
      </c>
      <c r="R408" s="29">
        <f t="shared" si="465"/>
        <v>0</v>
      </c>
      <c r="S408" s="373"/>
      <c r="T408" s="29">
        <f t="shared" si="465"/>
        <v>0</v>
      </c>
      <c r="U408" s="373"/>
      <c r="V408" s="29">
        <f t="shared" ref="V408:X408" si="469">ROUND(U408*$F408,0)</f>
        <v>0</v>
      </c>
      <c r="W408" s="373"/>
      <c r="X408" s="29">
        <f t="shared" si="469"/>
        <v>0</v>
      </c>
      <c r="Y408" s="373">
        <f t="shared" si="467"/>
        <v>0</v>
      </c>
      <c r="Z408" s="29">
        <f t="shared" si="468"/>
        <v>0</v>
      </c>
      <c r="AA408" s="373">
        <f t="shared" si="458"/>
        <v>0</v>
      </c>
      <c r="AB408" s="29">
        <f t="shared" si="459"/>
        <v>0</v>
      </c>
    </row>
    <row r="409" spans="2:28" ht="52.8" x14ac:dyDescent="0.25">
      <c r="B409" s="28" t="s">
        <v>772</v>
      </c>
      <c r="C409" s="5" t="s">
        <v>773</v>
      </c>
      <c r="D409" s="4" t="s">
        <v>35</v>
      </c>
      <c r="E409" s="6">
        <v>0</v>
      </c>
      <c r="F409" s="374">
        <v>27926</v>
      </c>
      <c r="G409" s="452">
        <f t="shared" si="460"/>
        <v>0</v>
      </c>
      <c r="H409" s="373"/>
      <c r="I409" s="374">
        <v>27926</v>
      </c>
      <c r="J409" s="29">
        <f t="shared" si="420"/>
        <v>0</v>
      </c>
      <c r="K409" s="453"/>
      <c r="L409" s="7">
        <f t="shared" si="461"/>
        <v>0</v>
      </c>
      <c r="M409" s="453"/>
      <c r="N409" s="7">
        <f t="shared" si="462"/>
        <v>0</v>
      </c>
      <c r="O409" s="373">
        <f t="shared" si="463"/>
        <v>0</v>
      </c>
      <c r="P409" s="7">
        <f t="shared" si="464"/>
        <v>0</v>
      </c>
      <c r="Q409" s="373">
        <v>0</v>
      </c>
      <c r="R409" s="29">
        <f t="shared" si="465"/>
        <v>0</v>
      </c>
      <c r="S409" s="373"/>
      <c r="T409" s="29">
        <f t="shared" si="465"/>
        <v>0</v>
      </c>
      <c r="U409" s="373"/>
      <c r="V409" s="29">
        <f t="shared" ref="V409:X409" si="470">ROUND(U409*$F409,0)</f>
        <v>0</v>
      </c>
      <c r="W409" s="373"/>
      <c r="X409" s="29">
        <f t="shared" si="470"/>
        <v>0</v>
      </c>
      <c r="Y409" s="373">
        <f t="shared" si="467"/>
        <v>0</v>
      </c>
      <c r="Z409" s="29">
        <f t="shared" si="468"/>
        <v>0</v>
      </c>
      <c r="AA409" s="373">
        <f t="shared" si="458"/>
        <v>0</v>
      </c>
      <c r="AB409" s="29">
        <f t="shared" si="459"/>
        <v>0</v>
      </c>
    </row>
    <row r="410" spans="2:28" ht="52.8" x14ac:dyDescent="0.25">
      <c r="B410" s="28" t="s">
        <v>774</v>
      </c>
      <c r="C410" s="5" t="s">
        <v>775</v>
      </c>
      <c r="D410" s="4" t="s">
        <v>35</v>
      </c>
      <c r="E410" s="6">
        <v>0</v>
      </c>
      <c r="F410" s="374">
        <v>17537</v>
      </c>
      <c r="G410" s="452">
        <f t="shared" si="460"/>
        <v>0</v>
      </c>
      <c r="H410" s="373"/>
      <c r="I410" s="374">
        <v>17537</v>
      </c>
      <c r="J410" s="29">
        <f t="shared" si="420"/>
        <v>0</v>
      </c>
      <c r="K410" s="453"/>
      <c r="L410" s="7">
        <f t="shared" si="461"/>
        <v>0</v>
      </c>
      <c r="M410" s="453"/>
      <c r="N410" s="7">
        <f t="shared" si="462"/>
        <v>0</v>
      </c>
      <c r="O410" s="373">
        <f t="shared" si="463"/>
        <v>0</v>
      </c>
      <c r="P410" s="7">
        <f t="shared" si="464"/>
        <v>0</v>
      </c>
      <c r="Q410" s="373">
        <v>0</v>
      </c>
      <c r="R410" s="29">
        <f t="shared" si="465"/>
        <v>0</v>
      </c>
      <c r="S410" s="373"/>
      <c r="T410" s="29">
        <f t="shared" si="465"/>
        <v>0</v>
      </c>
      <c r="U410" s="373"/>
      <c r="V410" s="29">
        <f t="shared" ref="V410:X410" si="471">ROUND(U410*$F410,0)</f>
        <v>0</v>
      </c>
      <c r="W410" s="373"/>
      <c r="X410" s="29">
        <f t="shared" si="471"/>
        <v>0</v>
      </c>
      <c r="Y410" s="373">
        <f t="shared" si="467"/>
        <v>0</v>
      </c>
      <c r="Z410" s="29">
        <f t="shared" si="468"/>
        <v>0</v>
      </c>
      <c r="AA410" s="373">
        <f t="shared" si="458"/>
        <v>0</v>
      </c>
      <c r="AB410" s="29">
        <f t="shared" si="459"/>
        <v>0</v>
      </c>
    </row>
    <row r="411" spans="2:28" ht="66" x14ac:dyDescent="0.25">
      <c r="B411" s="28" t="s">
        <v>776</v>
      </c>
      <c r="C411" s="5" t="s">
        <v>777</v>
      </c>
      <c r="D411" s="4" t="s">
        <v>35</v>
      </c>
      <c r="E411" s="6">
        <v>0</v>
      </c>
      <c r="F411" s="374">
        <v>33631</v>
      </c>
      <c r="G411" s="452">
        <f t="shared" si="460"/>
        <v>0</v>
      </c>
      <c r="H411" s="373"/>
      <c r="I411" s="374">
        <v>33631</v>
      </c>
      <c r="J411" s="29">
        <f t="shared" si="420"/>
        <v>0</v>
      </c>
      <c r="K411" s="453"/>
      <c r="L411" s="7">
        <f t="shared" si="461"/>
        <v>0</v>
      </c>
      <c r="M411" s="453"/>
      <c r="N411" s="7">
        <f t="shared" si="462"/>
        <v>0</v>
      </c>
      <c r="O411" s="373">
        <f t="shared" si="463"/>
        <v>0</v>
      </c>
      <c r="P411" s="7">
        <f t="shared" si="464"/>
        <v>0</v>
      </c>
      <c r="Q411" s="373">
        <v>0</v>
      </c>
      <c r="R411" s="29">
        <f t="shared" si="465"/>
        <v>0</v>
      </c>
      <c r="S411" s="373"/>
      <c r="T411" s="29">
        <f t="shared" si="465"/>
        <v>0</v>
      </c>
      <c r="U411" s="373"/>
      <c r="V411" s="29">
        <f t="shared" ref="V411:X411" si="472">ROUND(U411*$F411,0)</f>
        <v>0</v>
      </c>
      <c r="W411" s="373"/>
      <c r="X411" s="29">
        <f t="shared" si="472"/>
        <v>0</v>
      </c>
      <c r="Y411" s="373">
        <f t="shared" si="467"/>
        <v>0</v>
      </c>
      <c r="Z411" s="29">
        <f t="shared" si="468"/>
        <v>0</v>
      </c>
      <c r="AA411" s="373">
        <f t="shared" si="458"/>
        <v>0</v>
      </c>
      <c r="AB411" s="29">
        <f t="shared" si="459"/>
        <v>0</v>
      </c>
    </row>
    <row r="412" spans="2:28" ht="52.8" x14ac:dyDescent="0.25">
      <c r="B412" s="28" t="s">
        <v>778</v>
      </c>
      <c r="C412" s="5" t="s">
        <v>779</v>
      </c>
      <c r="D412" s="4" t="s">
        <v>35</v>
      </c>
      <c r="E412" s="6">
        <v>0</v>
      </c>
      <c r="F412" s="374">
        <v>24009</v>
      </c>
      <c r="G412" s="452">
        <f t="shared" si="460"/>
        <v>0</v>
      </c>
      <c r="H412" s="373"/>
      <c r="I412" s="374">
        <v>24009</v>
      </c>
      <c r="J412" s="29">
        <f t="shared" si="420"/>
        <v>0</v>
      </c>
      <c r="K412" s="453"/>
      <c r="L412" s="7">
        <f t="shared" si="461"/>
        <v>0</v>
      </c>
      <c r="M412" s="453"/>
      <c r="N412" s="7">
        <f t="shared" si="462"/>
        <v>0</v>
      </c>
      <c r="O412" s="373">
        <f t="shared" si="463"/>
        <v>0</v>
      </c>
      <c r="P412" s="7">
        <f t="shared" si="464"/>
        <v>0</v>
      </c>
      <c r="Q412" s="373">
        <v>0</v>
      </c>
      <c r="R412" s="29">
        <f t="shared" si="465"/>
        <v>0</v>
      </c>
      <c r="S412" s="373"/>
      <c r="T412" s="29">
        <f t="shared" si="465"/>
        <v>0</v>
      </c>
      <c r="U412" s="373"/>
      <c r="V412" s="29">
        <f t="shared" ref="V412:X412" si="473">ROUND(U412*$F412,0)</f>
        <v>0</v>
      </c>
      <c r="W412" s="373"/>
      <c r="X412" s="29">
        <f t="shared" si="473"/>
        <v>0</v>
      </c>
      <c r="Y412" s="373">
        <f t="shared" si="467"/>
        <v>0</v>
      </c>
      <c r="Z412" s="29">
        <f t="shared" si="468"/>
        <v>0</v>
      </c>
      <c r="AA412" s="373">
        <f t="shared" si="458"/>
        <v>0</v>
      </c>
      <c r="AB412" s="29">
        <f t="shared" si="459"/>
        <v>0</v>
      </c>
    </row>
    <row r="413" spans="2:28" x14ac:dyDescent="0.25">
      <c r="B413" s="26">
        <v>17</v>
      </c>
      <c r="C413" s="1" t="s">
        <v>780</v>
      </c>
      <c r="D413" s="2"/>
      <c r="E413" s="2">
        <v>0</v>
      </c>
      <c r="F413" s="372"/>
      <c r="G413" s="450">
        <f t="shared" si="460"/>
        <v>0</v>
      </c>
      <c r="H413" s="371"/>
      <c r="I413" s="372"/>
      <c r="J413" s="27">
        <f t="shared" si="420"/>
        <v>0</v>
      </c>
      <c r="K413" s="451"/>
      <c r="L413" s="3">
        <f t="shared" si="461"/>
        <v>0</v>
      </c>
      <c r="M413" s="451"/>
      <c r="N413" s="3">
        <f t="shared" si="462"/>
        <v>0</v>
      </c>
      <c r="O413" s="371">
        <f t="shared" si="463"/>
        <v>0</v>
      </c>
      <c r="P413" s="3">
        <f t="shared" si="464"/>
        <v>0</v>
      </c>
      <c r="Q413" s="371"/>
      <c r="R413" s="27">
        <f t="shared" si="465"/>
        <v>0</v>
      </c>
      <c r="S413" s="371"/>
      <c r="T413" s="27">
        <f t="shared" si="465"/>
        <v>0</v>
      </c>
      <c r="U413" s="371"/>
      <c r="V413" s="27">
        <f t="shared" ref="V413:X413" si="474">ROUND(U413*$F413,0)</f>
        <v>0</v>
      </c>
      <c r="W413" s="371"/>
      <c r="X413" s="27">
        <f t="shared" si="474"/>
        <v>0</v>
      </c>
      <c r="Y413" s="371">
        <f t="shared" si="467"/>
        <v>0</v>
      </c>
      <c r="Z413" s="27">
        <f t="shared" si="468"/>
        <v>0</v>
      </c>
      <c r="AA413" s="371">
        <f t="shared" si="458"/>
        <v>0</v>
      </c>
      <c r="AB413" s="27">
        <f t="shared" si="459"/>
        <v>0</v>
      </c>
    </row>
    <row r="414" spans="2:28" ht="39.6" x14ac:dyDescent="0.25">
      <c r="B414" s="28" t="s">
        <v>781</v>
      </c>
      <c r="C414" s="5" t="s">
        <v>782</v>
      </c>
      <c r="D414" s="4" t="s">
        <v>35</v>
      </c>
      <c r="E414" s="6">
        <v>0</v>
      </c>
      <c r="F414" s="374">
        <v>1755748</v>
      </c>
      <c r="G414" s="452">
        <f t="shared" si="460"/>
        <v>0</v>
      </c>
      <c r="H414" s="373"/>
      <c r="I414" s="374">
        <v>1755748</v>
      </c>
      <c r="J414" s="29">
        <f t="shared" si="420"/>
        <v>0</v>
      </c>
      <c r="K414" s="453"/>
      <c r="L414" s="7">
        <f t="shared" si="461"/>
        <v>0</v>
      </c>
      <c r="M414" s="453"/>
      <c r="N414" s="7">
        <f t="shared" si="462"/>
        <v>0</v>
      </c>
      <c r="O414" s="373">
        <f t="shared" si="463"/>
        <v>0</v>
      </c>
      <c r="P414" s="7">
        <f t="shared" si="464"/>
        <v>0</v>
      </c>
      <c r="Q414" s="373">
        <v>0</v>
      </c>
      <c r="R414" s="29">
        <f t="shared" si="465"/>
        <v>0</v>
      </c>
      <c r="S414" s="373"/>
      <c r="T414" s="29">
        <f t="shared" si="465"/>
        <v>0</v>
      </c>
      <c r="U414" s="373"/>
      <c r="V414" s="29">
        <f t="shared" ref="V414:X414" si="475">ROUND(U414*$F414,0)</f>
        <v>0</v>
      </c>
      <c r="W414" s="373"/>
      <c r="X414" s="29">
        <f t="shared" si="475"/>
        <v>0</v>
      </c>
      <c r="Y414" s="373">
        <f t="shared" si="467"/>
        <v>0</v>
      </c>
      <c r="Z414" s="29">
        <f t="shared" si="468"/>
        <v>0</v>
      </c>
      <c r="AA414" s="373">
        <f t="shared" si="458"/>
        <v>0</v>
      </c>
      <c r="AB414" s="29">
        <f t="shared" si="459"/>
        <v>0</v>
      </c>
    </row>
    <row r="415" spans="2:28" ht="26.4" x14ac:dyDescent="0.25">
      <c r="B415" s="28" t="s">
        <v>783</v>
      </c>
      <c r="C415" s="5" t="s">
        <v>784</v>
      </c>
      <c r="D415" s="4" t="s">
        <v>35</v>
      </c>
      <c r="E415" s="6">
        <v>0</v>
      </c>
      <c r="F415" s="374">
        <v>775356</v>
      </c>
      <c r="G415" s="452">
        <f t="shared" si="460"/>
        <v>0</v>
      </c>
      <c r="H415" s="373"/>
      <c r="I415" s="374">
        <v>775356</v>
      </c>
      <c r="J415" s="29">
        <f t="shared" si="420"/>
        <v>0</v>
      </c>
      <c r="K415" s="453"/>
      <c r="L415" s="7">
        <f t="shared" si="461"/>
        <v>0</v>
      </c>
      <c r="M415" s="453"/>
      <c r="N415" s="7">
        <f t="shared" si="462"/>
        <v>0</v>
      </c>
      <c r="O415" s="373">
        <f t="shared" si="463"/>
        <v>0</v>
      </c>
      <c r="P415" s="7">
        <f t="shared" si="464"/>
        <v>0</v>
      </c>
      <c r="Q415" s="373">
        <v>0</v>
      </c>
      <c r="R415" s="29">
        <f t="shared" si="465"/>
        <v>0</v>
      </c>
      <c r="S415" s="373"/>
      <c r="T415" s="29">
        <f t="shared" si="465"/>
        <v>0</v>
      </c>
      <c r="U415" s="373"/>
      <c r="V415" s="29">
        <f t="shared" ref="V415:X415" si="476">ROUND(U415*$F415,0)</f>
        <v>0</v>
      </c>
      <c r="W415" s="373"/>
      <c r="X415" s="29">
        <f t="shared" si="476"/>
        <v>0</v>
      </c>
      <c r="Y415" s="373">
        <f t="shared" si="467"/>
        <v>0</v>
      </c>
      <c r="Z415" s="29">
        <f t="shared" si="468"/>
        <v>0</v>
      </c>
      <c r="AA415" s="373">
        <f t="shared" si="458"/>
        <v>0</v>
      </c>
      <c r="AB415" s="29">
        <f t="shared" si="459"/>
        <v>0</v>
      </c>
    </row>
    <row r="416" spans="2:28" ht="26.4" x14ac:dyDescent="0.25">
      <c r="B416" s="28" t="s">
        <v>785</v>
      </c>
      <c r="C416" s="5" t="s">
        <v>786</v>
      </c>
      <c r="D416" s="4" t="s">
        <v>35</v>
      </c>
      <c r="E416" s="6">
        <v>0</v>
      </c>
      <c r="F416" s="374">
        <v>242809</v>
      </c>
      <c r="G416" s="452">
        <f t="shared" si="460"/>
        <v>0</v>
      </c>
      <c r="H416" s="373"/>
      <c r="I416" s="374">
        <v>242809</v>
      </c>
      <c r="J416" s="29">
        <f t="shared" si="420"/>
        <v>0</v>
      </c>
      <c r="K416" s="453"/>
      <c r="L416" s="7">
        <f t="shared" si="461"/>
        <v>0</v>
      </c>
      <c r="M416" s="453"/>
      <c r="N416" s="7">
        <f t="shared" si="462"/>
        <v>0</v>
      </c>
      <c r="O416" s="373">
        <f t="shared" si="463"/>
        <v>0</v>
      </c>
      <c r="P416" s="7">
        <f t="shared" si="464"/>
        <v>0</v>
      </c>
      <c r="Q416" s="373">
        <v>0</v>
      </c>
      <c r="R416" s="29">
        <f t="shared" si="465"/>
        <v>0</v>
      </c>
      <c r="S416" s="373"/>
      <c r="T416" s="29">
        <f t="shared" si="465"/>
        <v>0</v>
      </c>
      <c r="U416" s="373"/>
      <c r="V416" s="29">
        <f t="shared" ref="V416:X416" si="477">ROUND(U416*$F416,0)</f>
        <v>0</v>
      </c>
      <c r="W416" s="373"/>
      <c r="X416" s="29">
        <f t="shared" si="477"/>
        <v>0</v>
      </c>
      <c r="Y416" s="373">
        <f t="shared" si="467"/>
        <v>0</v>
      </c>
      <c r="Z416" s="29">
        <f t="shared" si="468"/>
        <v>0</v>
      </c>
      <c r="AA416" s="373">
        <f t="shared" si="458"/>
        <v>0</v>
      </c>
      <c r="AB416" s="29">
        <f t="shared" si="459"/>
        <v>0</v>
      </c>
    </row>
    <row r="417" spans="2:28" ht="39.6" x14ac:dyDescent="0.25">
      <c r="B417" s="28" t="s">
        <v>787</v>
      </c>
      <c r="C417" s="5" t="s">
        <v>788</v>
      </c>
      <c r="D417" s="4" t="s">
        <v>58</v>
      </c>
      <c r="E417" s="6">
        <v>0</v>
      </c>
      <c r="F417" s="374">
        <v>72809</v>
      </c>
      <c r="G417" s="452">
        <f t="shared" si="460"/>
        <v>0</v>
      </c>
      <c r="H417" s="373"/>
      <c r="I417" s="374">
        <v>72809</v>
      </c>
      <c r="J417" s="29">
        <f t="shared" si="420"/>
        <v>0</v>
      </c>
      <c r="K417" s="453"/>
      <c r="L417" s="7">
        <f t="shared" si="461"/>
        <v>0</v>
      </c>
      <c r="M417" s="453"/>
      <c r="N417" s="7">
        <f t="shared" si="462"/>
        <v>0</v>
      </c>
      <c r="O417" s="373">
        <f t="shared" si="463"/>
        <v>0</v>
      </c>
      <c r="P417" s="7">
        <f t="shared" si="464"/>
        <v>0</v>
      </c>
      <c r="Q417" s="373">
        <v>0</v>
      </c>
      <c r="R417" s="29">
        <f t="shared" si="465"/>
        <v>0</v>
      </c>
      <c r="S417" s="373"/>
      <c r="T417" s="29">
        <f t="shared" si="465"/>
        <v>0</v>
      </c>
      <c r="U417" s="373"/>
      <c r="V417" s="29">
        <f t="shared" ref="V417:X417" si="478">ROUND(U417*$F417,0)</f>
        <v>0</v>
      </c>
      <c r="W417" s="373"/>
      <c r="X417" s="29">
        <f t="shared" si="478"/>
        <v>0</v>
      </c>
      <c r="Y417" s="373">
        <f t="shared" si="467"/>
        <v>0</v>
      </c>
      <c r="Z417" s="29">
        <f t="shared" si="468"/>
        <v>0</v>
      </c>
      <c r="AA417" s="373">
        <f t="shared" si="458"/>
        <v>0</v>
      </c>
      <c r="AB417" s="29">
        <f t="shared" si="459"/>
        <v>0</v>
      </c>
    </row>
    <row r="418" spans="2:28" ht="26.4" x14ac:dyDescent="0.25">
      <c r="B418" s="28" t="s">
        <v>789</v>
      </c>
      <c r="C418" s="5" t="s">
        <v>790</v>
      </c>
      <c r="D418" s="4" t="s">
        <v>35</v>
      </c>
      <c r="E418" s="6">
        <v>0</v>
      </c>
      <c r="F418" s="374">
        <v>682838</v>
      </c>
      <c r="G418" s="452">
        <f t="shared" si="460"/>
        <v>0</v>
      </c>
      <c r="H418" s="373"/>
      <c r="I418" s="374">
        <v>682838</v>
      </c>
      <c r="J418" s="29">
        <f t="shared" si="420"/>
        <v>0</v>
      </c>
      <c r="K418" s="453"/>
      <c r="L418" s="7">
        <f t="shared" si="461"/>
        <v>0</v>
      </c>
      <c r="M418" s="453"/>
      <c r="N418" s="7">
        <f t="shared" si="462"/>
        <v>0</v>
      </c>
      <c r="O418" s="373">
        <f t="shared" si="463"/>
        <v>0</v>
      </c>
      <c r="P418" s="7">
        <f t="shared" si="464"/>
        <v>0</v>
      </c>
      <c r="Q418" s="373">
        <v>0</v>
      </c>
      <c r="R418" s="29">
        <f t="shared" si="465"/>
        <v>0</v>
      </c>
      <c r="S418" s="373"/>
      <c r="T418" s="29">
        <f t="shared" si="465"/>
        <v>0</v>
      </c>
      <c r="U418" s="373"/>
      <c r="V418" s="29">
        <f t="shared" ref="V418:X418" si="479">ROUND(U418*$F418,0)</f>
        <v>0</v>
      </c>
      <c r="W418" s="373"/>
      <c r="X418" s="29">
        <f t="shared" si="479"/>
        <v>0</v>
      </c>
      <c r="Y418" s="373">
        <f t="shared" si="467"/>
        <v>0</v>
      </c>
      <c r="Z418" s="29">
        <f t="shared" si="468"/>
        <v>0</v>
      </c>
      <c r="AA418" s="373">
        <f t="shared" si="458"/>
        <v>0</v>
      </c>
      <c r="AB418" s="29">
        <f t="shared" si="459"/>
        <v>0</v>
      </c>
    </row>
    <row r="419" spans="2:28" x14ac:dyDescent="0.25">
      <c r="B419" s="26">
        <v>18</v>
      </c>
      <c r="C419" s="1" t="s">
        <v>791</v>
      </c>
      <c r="D419" s="2"/>
      <c r="E419" s="2">
        <v>0</v>
      </c>
      <c r="F419" s="372"/>
      <c r="G419" s="450">
        <f t="shared" si="460"/>
        <v>0</v>
      </c>
      <c r="H419" s="371"/>
      <c r="I419" s="372"/>
      <c r="J419" s="27">
        <f t="shared" si="420"/>
        <v>0</v>
      </c>
      <c r="K419" s="451"/>
      <c r="L419" s="3">
        <f t="shared" si="461"/>
        <v>0</v>
      </c>
      <c r="M419" s="451"/>
      <c r="N419" s="3">
        <f t="shared" si="462"/>
        <v>0</v>
      </c>
      <c r="O419" s="371">
        <f t="shared" si="463"/>
        <v>0</v>
      </c>
      <c r="P419" s="3">
        <f t="shared" si="464"/>
        <v>0</v>
      </c>
      <c r="Q419" s="371"/>
      <c r="R419" s="27">
        <f t="shared" si="465"/>
        <v>0</v>
      </c>
      <c r="S419" s="371"/>
      <c r="T419" s="27">
        <f t="shared" si="465"/>
        <v>0</v>
      </c>
      <c r="U419" s="371"/>
      <c r="V419" s="27">
        <f t="shared" ref="V419:X419" si="480">ROUND(U419*$F419,0)</f>
        <v>0</v>
      </c>
      <c r="W419" s="371"/>
      <c r="X419" s="27">
        <f t="shared" si="480"/>
        <v>0</v>
      </c>
      <c r="Y419" s="371">
        <f t="shared" si="467"/>
        <v>0</v>
      </c>
      <c r="Z419" s="27">
        <f t="shared" si="468"/>
        <v>0</v>
      </c>
      <c r="AA419" s="371">
        <f t="shared" si="458"/>
        <v>0</v>
      </c>
      <c r="AB419" s="27">
        <f t="shared" si="459"/>
        <v>0</v>
      </c>
    </row>
    <row r="420" spans="2:28" ht="26.4" x14ac:dyDescent="0.25">
      <c r="B420" s="28" t="s">
        <v>792</v>
      </c>
      <c r="C420" s="5" t="s">
        <v>793</v>
      </c>
      <c r="D420" s="4" t="s">
        <v>35</v>
      </c>
      <c r="E420" s="6">
        <v>0</v>
      </c>
      <c r="F420" s="374">
        <v>13144</v>
      </c>
      <c r="G420" s="452">
        <f t="shared" si="460"/>
        <v>0</v>
      </c>
      <c r="H420" s="373"/>
      <c r="I420" s="374">
        <v>13144</v>
      </c>
      <c r="J420" s="29">
        <f t="shared" si="420"/>
        <v>0</v>
      </c>
      <c r="K420" s="453"/>
      <c r="L420" s="7">
        <f t="shared" si="461"/>
        <v>0</v>
      </c>
      <c r="M420" s="453"/>
      <c r="N420" s="7">
        <f t="shared" si="462"/>
        <v>0</v>
      </c>
      <c r="O420" s="373">
        <f t="shared" si="463"/>
        <v>0</v>
      </c>
      <c r="P420" s="7">
        <f t="shared" si="464"/>
        <v>0</v>
      </c>
      <c r="Q420" s="373">
        <v>0</v>
      </c>
      <c r="R420" s="29">
        <f t="shared" si="465"/>
        <v>0</v>
      </c>
      <c r="S420" s="373"/>
      <c r="T420" s="29">
        <f t="shared" si="465"/>
        <v>0</v>
      </c>
      <c r="U420" s="373"/>
      <c r="V420" s="29">
        <f t="shared" ref="V420:X420" si="481">ROUND(U420*$F420,0)</f>
        <v>0</v>
      </c>
      <c r="W420" s="373"/>
      <c r="X420" s="29">
        <f t="shared" si="481"/>
        <v>0</v>
      </c>
      <c r="Y420" s="373">
        <f t="shared" si="467"/>
        <v>0</v>
      </c>
      <c r="Z420" s="29">
        <f t="shared" si="468"/>
        <v>0</v>
      </c>
      <c r="AA420" s="373">
        <f t="shared" si="458"/>
        <v>0</v>
      </c>
      <c r="AB420" s="29">
        <f t="shared" si="459"/>
        <v>0</v>
      </c>
    </row>
    <row r="421" spans="2:28" ht="26.4" x14ac:dyDescent="0.25">
      <c r="B421" s="28" t="s">
        <v>794</v>
      </c>
      <c r="C421" s="5" t="s">
        <v>793</v>
      </c>
      <c r="D421" s="4" t="s">
        <v>35</v>
      </c>
      <c r="E421" s="6">
        <v>0</v>
      </c>
      <c r="F421" s="374">
        <v>51382</v>
      </c>
      <c r="G421" s="452">
        <f t="shared" si="460"/>
        <v>0</v>
      </c>
      <c r="H421" s="373"/>
      <c r="I421" s="374">
        <v>51382</v>
      </c>
      <c r="J421" s="29">
        <f t="shared" si="420"/>
        <v>0</v>
      </c>
      <c r="K421" s="453"/>
      <c r="L421" s="7">
        <f t="shared" si="461"/>
        <v>0</v>
      </c>
      <c r="M421" s="453"/>
      <c r="N421" s="7">
        <f t="shared" si="462"/>
        <v>0</v>
      </c>
      <c r="O421" s="373">
        <f t="shared" si="463"/>
        <v>0</v>
      </c>
      <c r="P421" s="7">
        <f t="shared" si="464"/>
        <v>0</v>
      </c>
      <c r="Q421" s="373">
        <v>0</v>
      </c>
      <c r="R421" s="29">
        <f t="shared" si="465"/>
        <v>0</v>
      </c>
      <c r="S421" s="373"/>
      <c r="T421" s="29">
        <f t="shared" si="465"/>
        <v>0</v>
      </c>
      <c r="U421" s="373"/>
      <c r="V421" s="29">
        <f t="shared" ref="V421:X421" si="482">ROUND(U421*$F421,0)</f>
        <v>0</v>
      </c>
      <c r="W421" s="373"/>
      <c r="X421" s="29">
        <f t="shared" si="482"/>
        <v>0</v>
      </c>
      <c r="Y421" s="373">
        <f t="shared" si="467"/>
        <v>0</v>
      </c>
      <c r="Z421" s="29">
        <f t="shared" si="468"/>
        <v>0</v>
      </c>
      <c r="AA421" s="373">
        <f t="shared" si="458"/>
        <v>0</v>
      </c>
      <c r="AB421" s="29">
        <f t="shared" si="459"/>
        <v>0</v>
      </c>
    </row>
    <row r="422" spans="2:28" ht="39.6" x14ac:dyDescent="0.25">
      <c r="B422" s="28" t="s">
        <v>795</v>
      </c>
      <c r="C422" s="5" t="s">
        <v>796</v>
      </c>
      <c r="D422" s="4" t="s">
        <v>35</v>
      </c>
      <c r="E422" s="6">
        <v>0</v>
      </c>
      <c r="F422" s="374">
        <v>40009</v>
      </c>
      <c r="G422" s="452">
        <f t="shared" si="460"/>
        <v>0</v>
      </c>
      <c r="H422" s="373"/>
      <c r="I422" s="374">
        <v>40009</v>
      </c>
      <c r="J422" s="29">
        <f t="shared" si="420"/>
        <v>0</v>
      </c>
      <c r="K422" s="453"/>
      <c r="L422" s="7">
        <f t="shared" si="461"/>
        <v>0</v>
      </c>
      <c r="M422" s="453"/>
      <c r="N422" s="7">
        <f t="shared" si="462"/>
        <v>0</v>
      </c>
      <c r="O422" s="373">
        <f t="shared" si="463"/>
        <v>0</v>
      </c>
      <c r="P422" s="7">
        <f t="shared" si="464"/>
        <v>0</v>
      </c>
      <c r="Q422" s="373">
        <v>0</v>
      </c>
      <c r="R422" s="29">
        <f t="shared" si="465"/>
        <v>0</v>
      </c>
      <c r="S422" s="373"/>
      <c r="T422" s="29">
        <f t="shared" si="465"/>
        <v>0</v>
      </c>
      <c r="U422" s="373"/>
      <c r="V422" s="29">
        <f t="shared" ref="V422:X422" si="483">ROUND(U422*$F422,0)</f>
        <v>0</v>
      </c>
      <c r="W422" s="373"/>
      <c r="X422" s="29">
        <f t="shared" si="483"/>
        <v>0</v>
      </c>
      <c r="Y422" s="373">
        <f t="shared" si="467"/>
        <v>0</v>
      </c>
      <c r="Z422" s="29">
        <f t="shared" si="468"/>
        <v>0</v>
      </c>
      <c r="AA422" s="373">
        <f t="shared" si="458"/>
        <v>0</v>
      </c>
      <c r="AB422" s="29">
        <f t="shared" si="459"/>
        <v>0</v>
      </c>
    </row>
    <row r="423" spans="2:28" ht="52.8" x14ac:dyDescent="0.25">
      <c r="B423" s="28" t="s">
        <v>797</v>
      </c>
      <c r="C423" s="5" t="s">
        <v>798</v>
      </c>
      <c r="D423" s="4" t="s">
        <v>35</v>
      </c>
      <c r="E423" s="6">
        <v>0</v>
      </c>
      <c r="F423" s="374">
        <v>56973</v>
      </c>
      <c r="G423" s="452">
        <f t="shared" si="460"/>
        <v>0</v>
      </c>
      <c r="H423" s="373"/>
      <c r="I423" s="374">
        <v>56973</v>
      </c>
      <c r="J423" s="29">
        <f t="shared" si="420"/>
        <v>0</v>
      </c>
      <c r="K423" s="453"/>
      <c r="L423" s="7">
        <f t="shared" si="461"/>
        <v>0</v>
      </c>
      <c r="M423" s="453"/>
      <c r="N423" s="7">
        <f t="shared" si="462"/>
        <v>0</v>
      </c>
      <c r="O423" s="373">
        <f t="shared" si="463"/>
        <v>0</v>
      </c>
      <c r="P423" s="7">
        <f t="shared" si="464"/>
        <v>0</v>
      </c>
      <c r="Q423" s="373">
        <v>0</v>
      </c>
      <c r="R423" s="29">
        <f t="shared" si="465"/>
        <v>0</v>
      </c>
      <c r="S423" s="373"/>
      <c r="T423" s="29">
        <f t="shared" si="465"/>
        <v>0</v>
      </c>
      <c r="U423" s="373"/>
      <c r="V423" s="29">
        <f t="shared" ref="V423:X423" si="484">ROUND(U423*$F423,0)</f>
        <v>0</v>
      </c>
      <c r="W423" s="373"/>
      <c r="X423" s="29">
        <f t="shared" si="484"/>
        <v>0</v>
      </c>
      <c r="Y423" s="373">
        <f t="shared" si="467"/>
        <v>0</v>
      </c>
      <c r="Z423" s="29">
        <f t="shared" si="468"/>
        <v>0</v>
      </c>
      <c r="AA423" s="373">
        <f t="shared" si="458"/>
        <v>0</v>
      </c>
      <c r="AB423" s="29">
        <f t="shared" si="459"/>
        <v>0</v>
      </c>
    </row>
    <row r="424" spans="2:28" ht="26.4" x14ac:dyDescent="0.25">
      <c r="B424" s="28" t="s">
        <v>799</v>
      </c>
      <c r="C424" s="5" t="s">
        <v>800</v>
      </c>
      <c r="D424" s="4" t="s">
        <v>35</v>
      </c>
      <c r="E424" s="6">
        <v>0</v>
      </c>
      <c r="F424" s="374">
        <v>21973</v>
      </c>
      <c r="G424" s="452">
        <f t="shared" si="460"/>
        <v>0</v>
      </c>
      <c r="H424" s="373"/>
      <c r="I424" s="374">
        <v>21973</v>
      </c>
      <c r="J424" s="29">
        <f t="shared" si="420"/>
        <v>0</v>
      </c>
      <c r="K424" s="453"/>
      <c r="L424" s="7">
        <f t="shared" si="461"/>
        <v>0</v>
      </c>
      <c r="M424" s="453"/>
      <c r="N424" s="7">
        <f t="shared" si="462"/>
        <v>0</v>
      </c>
      <c r="O424" s="373">
        <f t="shared" si="463"/>
        <v>0</v>
      </c>
      <c r="P424" s="7">
        <f t="shared" si="464"/>
        <v>0</v>
      </c>
      <c r="Q424" s="373">
        <v>0</v>
      </c>
      <c r="R424" s="29">
        <f t="shared" si="465"/>
        <v>0</v>
      </c>
      <c r="S424" s="373"/>
      <c r="T424" s="29">
        <f t="shared" si="465"/>
        <v>0</v>
      </c>
      <c r="U424" s="373"/>
      <c r="V424" s="29">
        <f t="shared" ref="V424:X424" si="485">ROUND(U424*$F424,0)</f>
        <v>0</v>
      </c>
      <c r="W424" s="373"/>
      <c r="X424" s="29">
        <f t="shared" si="485"/>
        <v>0</v>
      </c>
      <c r="Y424" s="373">
        <f t="shared" si="467"/>
        <v>0</v>
      </c>
      <c r="Z424" s="29">
        <f t="shared" si="468"/>
        <v>0</v>
      </c>
      <c r="AA424" s="373">
        <f t="shared" si="458"/>
        <v>0</v>
      </c>
      <c r="AB424" s="29">
        <f t="shared" si="459"/>
        <v>0</v>
      </c>
    </row>
    <row r="425" spans="2:28" ht="66" x14ac:dyDescent="0.25">
      <c r="B425" s="28" t="s">
        <v>801</v>
      </c>
      <c r="C425" s="5" t="s">
        <v>802</v>
      </c>
      <c r="D425" s="4" t="s">
        <v>35</v>
      </c>
      <c r="E425" s="6">
        <v>0</v>
      </c>
      <c r="F425" s="374">
        <v>47063</v>
      </c>
      <c r="G425" s="452">
        <f t="shared" si="460"/>
        <v>0</v>
      </c>
      <c r="H425" s="373"/>
      <c r="I425" s="374">
        <v>47063</v>
      </c>
      <c r="J425" s="29">
        <f t="shared" si="420"/>
        <v>0</v>
      </c>
      <c r="K425" s="453"/>
      <c r="L425" s="7">
        <f t="shared" si="461"/>
        <v>0</v>
      </c>
      <c r="M425" s="453"/>
      <c r="N425" s="7">
        <f t="shared" si="462"/>
        <v>0</v>
      </c>
      <c r="O425" s="373">
        <f t="shared" si="463"/>
        <v>0</v>
      </c>
      <c r="P425" s="7">
        <f t="shared" si="464"/>
        <v>0</v>
      </c>
      <c r="Q425" s="373">
        <v>0</v>
      </c>
      <c r="R425" s="29">
        <f t="shared" si="465"/>
        <v>0</v>
      </c>
      <c r="S425" s="373"/>
      <c r="T425" s="29">
        <f t="shared" si="465"/>
        <v>0</v>
      </c>
      <c r="U425" s="373"/>
      <c r="V425" s="29">
        <f t="shared" ref="V425:X425" si="486">ROUND(U425*$F425,0)</f>
        <v>0</v>
      </c>
      <c r="W425" s="373"/>
      <c r="X425" s="29">
        <f t="shared" si="486"/>
        <v>0</v>
      </c>
      <c r="Y425" s="373">
        <f t="shared" si="467"/>
        <v>0</v>
      </c>
      <c r="Z425" s="29">
        <f t="shared" si="468"/>
        <v>0</v>
      </c>
      <c r="AA425" s="373">
        <f t="shared" si="458"/>
        <v>0</v>
      </c>
      <c r="AB425" s="29">
        <f t="shared" si="459"/>
        <v>0</v>
      </c>
    </row>
    <row r="426" spans="2:28" ht="26.4" x14ac:dyDescent="0.25">
      <c r="B426" s="28" t="s">
        <v>803</v>
      </c>
      <c r="C426" s="5" t="s">
        <v>804</v>
      </c>
      <c r="D426" s="4" t="s">
        <v>35</v>
      </c>
      <c r="E426" s="6">
        <v>0</v>
      </c>
      <c r="F426" s="374">
        <v>49873</v>
      </c>
      <c r="G426" s="452">
        <f t="shared" si="460"/>
        <v>0</v>
      </c>
      <c r="H426" s="373"/>
      <c r="I426" s="374">
        <v>49873</v>
      </c>
      <c r="J426" s="29">
        <f t="shared" si="420"/>
        <v>0</v>
      </c>
      <c r="K426" s="453"/>
      <c r="L426" s="7">
        <f t="shared" si="461"/>
        <v>0</v>
      </c>
      <c r="M426" s="453"/>
      <c r="N426" s="7">
        <f t="shared" si="462"/>
        <v>0</v>
      </c>
      <c r="O426" s="373">
        <f t="shared" si="463"/>
        <v>0</v>
      </c>
      <c r="P426" s="7">
        <f t="shared" si="464"/>
        <v>0</v>
      </c>
      <c r="Q426" s="373">
        <v>0</v>
      </c>
      <c r="R426" s="29">
        <f t="shared" si="465"/>
        <v>0</v>
      </c>
      <c r="S426" s="373"/>
      <c r="T426" s="29">
        <f t="shared" si="465"/>
        <v>0</v>
      </c>
      <c r="U426" s="373"/>
      <c r="V426" s="29">
        <f t="shared" ref="V426:X426" si="487">ROUND(U426*$F426,0)</f>
        <v>0</v>
      </c>
      <c r="W426" s="373"/>
      <c r="X426" s="29">
        <f t="shared" si="487"/>
        <v>0</v>
      </c>
      <c r="Y426" s="373">
        <f t="shared" si="467"/>
        <v>0</v>
      </c>
      <c r="Z426" s="29">
        <f t="shared" si="468"/>
        <v>0</v>
      </c>
      <c r="AA426" s="373">
        <f t="shared" si="458"/>
        <v>0</v>
      </c>
      <c r="AB426" s="29">
        <f t="shared" si="459"/>
        <v>0</v>
      </c>
    </row>
    <row r="427" spans="2:28" ht="26.4" x14ac:dyDescent="0.25">
      <c r="B427" s="28" t="s">
        <v>805</v>
      </c>
      <c r="C427" s="5" t="s">
        <v>806</v>
      </c>
      <c r="D427" s="4" t="s">
        <v>35</v>
      </c>
      <c r="E427" s="6">
        <v>0</v>
      </c>
      <c r="F427" s="374">
        <v>31073</v>
      </c>
      <c r="G427" s="452">
        <f t="shared" si="460"/>
        <v>0</v>
      </c>
      <c r="H427" s="373"/>
      <c r="I427" s="374">
        <v>31073</v>
      </c>
      <c r="J427" s="29">
        <f t="shared" si="420"/>
        <v>0</v>
      </c>
      <c r="K427" s="453"/>
      <c r="L427" s="7">
        <f t="shared" si="461"/>
        <v>0</v>
      </c>
      <c r="M427" s="453"/>
      <c r="N427" s="7">
        <f t="shared" si="462"/>
        <v>0</v>
      </c>
      <c r="O427" s="373">
        <f t="shared" si="463"/>
        <v>0</v>
      </c>
      <c r="P427" s="7">
        <f t="shared" si="464"/>
        <v>0</v>
      </c>
      <c r="Q427" s="373">
        <v>0</v>
      </c>
      <c r="R427" s="29">
        <f t="shared" si="465"/>
        <v>0</v>
      </c>
      <c r="S427" s="373"/>
      <c r="T427" s="29">
        <f t="shared" si="465"/>
        <v>0</v>
      </c>
      <c r="U427" s="373"/>
      <c r="V427" s="29">
        <f t="shared" ref="V427:X427" si="488">ROUND(U427*$F427,0)</f>
        <v>0</v>
      </c>
      <c r="W427" s="373"/>
      <c r="X427" s="29">
        <f t="shared" si="488"/>
        <v>0</v>
      </c>
      <c r="Y427" s="373">
        <f t="shared" si="467"/>
        <v>0</v>
      </c>
      <c r="Z427" s="29">
        <f t="shared" si="468"/>
        <v>0</v>
      </c>
      <c r="AA427" s="373">
        <f t="shared" si="458"/>
        <v>0</v>
      </c>
      <c r="AB427" s="29">
        <f t="shared" si="459"/>
        <v>0</v>
      </c>
    </row>
    <row r="428" spans="2:28" ht="105.6" x14ac:dyDescent="0.25">
      <c r="B428" s="28" t="s">
        <v>807</v>
      </c>
      <c r="C428" s="5" t="s">
        <v>808</v>
      </c>
      <c r="D428" s="4" t="s">
        <v>35</v>
      </c>
      <c r="E428" s="6">
        <v>0</v>
      </c>
      <c r="F428" s="374">
        <v>115763</v>
      </c>
      <c r="G428" s="452">
        <f t="shared" si="460"/>
        <v>0</v>
      </c>
      <c r="H428" s="373"/>
      <c r="I428" s="374">
        <v>115763</v>
      </c>
      <c r="J428" s="29">
        <f t="shared" si="420"/>
        <v>0</v>
      </c>
      <c r="K428" s="453"/>
      <c r="L428" s="7">
        <f t="shared" si="461"/>
        <v>0</v>
      </c>
      <c r="M428" s="453"/>
      <c r="N428" s="7">
        <f t="shared" si="462"/>
        <v>0</v>
      </c>
      <c r="O428" s="373">
        <f t="shared" si="463"/>
        <v>0</v>
      </c>
      <c r="P428" s="7">
        <f t="shared" si="464"/>
        <v>0</v>
      </c>
      <c r="Q428" s="373">
        <v>0</v>
      </c>
      <c r="R428" s="29">
        <f t="shared" si="465"/>
        <v>0</v>
      </c>
      <c r="S428" s="373"/>
      <c r="T428" s="29">
        <f t="shared" si="465"/>
        <v>0</v>
      </c>
      <c r="U428" s="373"/>
      <c r="V428" s="29">
        <f t="shared" ref="V428:X428" si="489">ROUND(U428*$F428,0)</f>
        <v>0</v>
      </c>
      <c r="W428" s="373"/>
      <c r="X428" s="29">
        <f t="shared" si="489"/>
        <v>0</v>
      </c>
      <c r="Y428" s="373">
        <f t="shared" si="467"/>
        <v>0</v>
      </c>
      <c r="Z428" s="29">
        <f t="shared" si="468"/>
        <v>0</v>
      </c>
      <c r="AA428" s="373">
        <f t="shared" si="458"/>
        <v>0</v>
      </c>
      <c r="AB428" s="29">
        <f t="shared" si="459"/>
        <v>0</v>
      </c>
    </row>
    <row r="429" spans="2:28" x14ac:dyDescent="0.25">
      <c r="B429" s="26">
        <v>19</v>
      </c>
      <c r="C429" s="1" t="s">
        <v>809</v>
      </c>
      <c r="D429" s="2"/>
      <c r="E429" s="2">
        <v>0</v>
      </c>
      <c r="F429" s="372"/>
      <c r="G429" s="450">
        <f t="shared" si="460"/>
        <v>0</v>
      </c>
      <c r="H429" s="371"/>
      <c r="I429" s="372"/>
      <c r="J429" s="27">
        <f t="shared" si="420"/>
        <v>0</v>
      </c>
      <c r="K429" s="451"/>
      <c r="L429" s="3">
        <f t="shared" si="461"/>
        <v>0</v>
      </c>
      <c r="M429" s="451"/>
      <c r="N429" s="3">
        <f t="shared" si="462"/>
        <v>0</v>
      </c>
      <c r="O429" s="371">
        <f t="shared" si="463"/>
        <v>0</v>
      </c>
      <c r="P429" s="3">
        <f t="shared" si="464"/>
        <v>0</v>
      </c>
      <c r="Q429" s="371"/>
      <c r="R429" s="27">
        <f t="shared" si="465"/>
        <v>0</v>
      </c>
      <c r="S429" s="371"/>
      <c r="T429" s="27">
        <f t="shared" si="465"/>
        <v>0</v>
      </c>
      <c r="U429" s="371"/>
      <c r="V429" s="27">
        <f t="shared" ref="V429:X429" si="490">ROUND(U429*$F429,0)</f>
        <v>0</v>
      </c>
      <c r="W429" s="371"/>
      <c r="X429" s="27">
        <f t="shared" si="490"/>
        <v>0</v>
      </c>
      <c r="Y429" s="371">
        <f t="shared" si="467"/>
        <v>0</v>
      </c>
      <c r="Z429" s="27">
        <f t="shared" si="468"/>
        <v>0</v>
      </c>
      <c r="AA429" s="371">
        <f t="shared" si="458"/>
        <v>0</v>
      </c>
      <c r="AB429" s="27">
        <f t="shared" si="459"/>
        <v>0</v>
      </c>
    </row>
    <row r="430" spans="2:28" ht="118.8" x14ac:dyDescent="0.25">
      <c r="B430" s="28" t="s">
        <v>810</v>
      </c>
      <c r="C430" s="460" t="s">
        <v>811</v>
      </c>
      <c r="D430" s="4" t="s">
        <v>35</v>
      </c>
      <c r="E430" s="6">
        <v>0</v>
      </c>
      <c r="F430" s="374">
        <v>86236200</v>
      </c>
      <c r="G430" s="452">
        <f t="shared" si="460"/>
        <v>0</v>
      </c>
      <c r="H430" s="373"/>
      <c r="I430" s="374">
        <v>86236200</v>
      </c>
      <c r="J430" s="29">
        <f t="shared" si="420"/>
        <v>0</v>
      </c>
      <c r="K430" s="453"/>
      <c r="L430" s="7">
        <f t="shared" si="461"/>
        <v>0</v>
      </c>
      <c r="M430" s="453"/>
      <c r="N430" s="7">
        <f t="shared" si="462"/>
        <v>0</v>
      </c>
      <c r="O430" s="373">
        <f t="shared" si="463"/>
        <v>0</v>
      </c>
      <c r="P430" s="7">
        <f t="shared" si="464"/>
        <v>0</v>
      </c>
      <c r="Q430" s="373">
        <v>0</v>
      </c>
      <c r="R430" s="29">
        <f t="shared" si="465"/>
        <v>0</v>
      </c>
      <c r="S430" s="373"/>
      <c r="T430" s="29">
        <f t="shared" si="465"/>
        <v>0</v>
      </c>
      <c r="U430" s="373"/>
      <c r="V430" s="29">
        <f t="shared" ref="V430:X430" si="491">ROUND(U430*$F430,0)</f>
        <v>0</v>
      </c>
      <c r="W430" s="373"/>
      <c r="X430" s="29">
        <f t="shared" si="491"/>
        <v>0</v>
      </c>
      <c r="Y430" s="373">
        <f t="shared" si="467"/>
        <v>0</v>
      </c>
      <c r="Z430" s="29">
        <f t="shared" si="468"/>
        <v>0</v>
      </c>
      <c r="AA430" s="373">
        <f t="shared" si="458"/>
        <v>0</v>
      </c>
      <c r="AB430" s="29">
        <f t="shared" si="459"/>
        <v>0</v>
      </c>
    </row>
    <row r="431" spans="2:28" ht="79.2" x14ac:dyDescent="0.25">
      <c r="B431" s="28" t="s">
        <v>812</v>
      </c>
      <c r="C431" s="5" t="s">
        <v>813</v>
      </c>
      <c r="D431" s="4" t="s">
        <v>137</v>
      </c>
      <c r="E431" s="6">
        <v>0</v>
      </c>
      <c r="F431" s="374">
        <v>176120000</v>
      </c>
      <c r="G431" s="452">
        <f t="shared" si="460"/>
        <v>0</v>
      </c>
      <c r="H431" s="373"/>
      <c r="I431" s="374">
        <v>176120000</v>
      </c>
      <c r="J431" s="29">
        <f t="shared" si="420"/>
        <v>0</v>
      </c>
      <c r="K431" s="453"/>
      <c r="L431" s="7">
        <f t="shared" si="461"/>
        <v>0</v>
      </c>
      <c r="M431" s="453"/>
      <c r="N431" s="7">
        <f t="shared" si="462"/>
        <v>0</v>
      </c>
      <c r="O431" s="373">
        <f t="shared" si="463"/>
        <v>0</v>
      </c>
      <c r="P431" s="7">
        <f t="shared" si="464"/>
        <v>0</v>
      </c>
      <c r="Q431" s="373">
        <v>0</v>
      </c>
      <c r="R431" s="29">
        <f t="shared" si="465"/>
        <v>0</v>
      </c>
      <c r="S431" s="373"/>
      <c r="T431" s="29">
        <f t="shared" si="465"/>
        <v>0</v>
      </c>
      <c r="U431" s="373"/>
      <c r="V431" s="29">
        <f t="shared" ref="V431:X431" si="492">ROUND(U431*$F431,0)</f>
        <v>0</v>
      </c>
      <c r="W431" s="373"/>
      <c r="X431" s="29">
        <f t="shared" si="492"/>
        <v>0</v>
      </c>
      <c r="Y431" s="373">
        <f t="shared" si="467"/>
        <v>0</v>
      </c>
      <c r="Z431" s="29">
        <f t="shared" si="468"/>
        <v>0</v>
      </c>
      <c r="AA431" s="373">
        <f t="shared" si="458"/>
        <v>0</v>
      </c>
      <c r="AB431" s="29">
        <f t="shared" si="459"/>
        <v>0</v>
      </c>
    </row>
    <row r="432" spans="2:28" ht="66" x14ac:dyDescent="0.25">
      <c r="B432" s="28" t="s">
        <v>973</v>
      </c>
      <c r="C432" s="5" t="s">
        <v>974</v>
      </c>
      <c r="D432" s="4" t="s">
        <v>137</v>
      </c>
      <c r="E432" s="6"/>
      <c r="F432" s="374">
        <v>733870962.90322638</v>
      </c>
      <c r="G432" s="452">
        <f t="shared" si="460"/>
        <v>0</v>
      </c>
      <c r="H432" s="373"/>
      <c r="I432" s="374">
        <v>733870962.90322638</v>
      </c>
      <c r="J432" s="29">
        <f t="shared" si="420"/>
        <v>0</v>
      </c>
      <c r="K432" s="453"/>
      <c r="L432" s="7">
        <f t="shared" si="461"/>
        <v>0</v>
      </c>
      <c r="M432" s="453"/>
      <c r="N432" s="7">
        <f t="shared" si="462"/>
        <v>0</v>
      </c>
      <c r="O432" s="373">
        <f t="shared" si="463"/>
        <v>0</v>
      </c>
      <c r="P432" s="7">
        <f t="shared" si="464"/>
        <v>0</v>
      </c>
      <c r="Q432" s="373">
        <v>0</v>
      </c>
      <c r="R432" s="29">
        <f t="shared" si="465"/>
        <v>0</v>
      </c>
      <c r="S432" s="373"/>
      <c r="T432" s="29">
        <f t="shared" si="465"/>
        <v>0</v>
      </c>
      <c r="U432" s="373"/>
      <c r="V432" s="29">
        <f t="shared" ref="V432:X432" si="493">ROUND(U432*$F432,0)</f>
        <v>0</v>
      </c>
      <c r="W432" s="373"/>
      <c r="X432" s="29">
        <f t="shared" si="493"/>
        <v>0</v>
      </c>
      <c r="Y432" s="373">
        <f t="shared" si="467"/>
        <v>0</v>
      </c>
      <c r="Z432" s="29">
        <f t="shared" si="468"/>
        <v>0</v>
      </c>
      <c r="AA432" s="373">
        <f t="shared" si="458"/>
        <v>0</v>
      </c>
      <c r="AB432" s="29">
        <f t="shared" si="459"/>
        <v>0</v>
      </c>
    </row>
    <row r="433" spans="2:28" x14ac:dyDescent="0.25">
      <c r="B433" s="26" t="s">
        <v>1432</v>
      </c>
      <c r="C433" s="1" t="s">
        <v>1433</v>
      </c>
      <c r="D433" s="2"/>
      <c r="E433" s="2"/>
      <c r="F433" s="372"/>
      <c r="G433" s="450">
        <f t="shared" si="460"/>
        <v>0</v>
      </c>
      <c r="H433" s="371"/>
      <c r="I433" s="372"/>
      <c r="J433" s="27">
        <f t="shared" si="420"/>
        <v>0</v>
      </c>
      <c r="K433" s="451"/>
      <c r="L433" s="3">
        <f t="shared" si="461"/>
        <v>0</v>
      </c>
      <c r="M433" s="451"/>
      <c r="N433" s="3">
        <f t="shared" si="462"/>
        <v>0</v>
      </c>
      <c r="O433" s="371">
        <f t="shared" si="463"/>
        <v>0</v>
      </c>
      <c r="P433" s="3">
        <f t="shared" si="464"/>
        <v>0</v>
      </c>
      <c r="Q433" s="371"/>
      <c r="R433" s="27">
        <f t="shared" si="465"/>
        <v>0</v>
      </c>
      <c r="S433" s="371"/>
      <c r="T433" s="27">
        <f t="shared" si="465"/>
        <v>0</v>
      </c>
      <c r="U433" s="371"/>
      <c r="V433" s="27">
        <f t="shared" ref="V433:X433" si="494">ROUND(U433*$F433,0)</f>
        <v>0</v>
      </c>
      <c r="W433" s="371"/>
      <c r="X433" s="27">
        <f t="shared" si="494"/>
        <v>0</v>
      </c>
      <c r="Y433" s="371">
        <f t="shared" si="467"/>
        <v>0</v>
      </c>
      <c r="Z433" s="27">
        <f t="shared" si="468"/>
        <v>0</v>
      </c>
      <c r="AA433" s="371">
        <f t="shared" si="458"/>
        <v>0</v>
      </c>
      <c r="AB433" s="27">
        <f t="shared" si="459"/>
        <v>0</v>
      </c>
    </row>
    <row r="434" spans="2:28" ht="52.8" x14ac:dyDescent="0.25">
      <c r="B434" s="28" t="s">
        <v>1245</v>
      </c>
      <c r="C434" s="461" t="s">
        <v>1087</v>
      </c>
      <c r="D434" s="131" t="s">
        <v>127</v>
      </c>
      <c r="E434" s="6">
        <v>0</v>
      </c>
      <c r="F434" s="374">
        <v>1298</v>
      </c>
      <c r="G434" s="452">
        <f t="shared" si="460"/>
        <v>0</v>
      </c>
      <c r="H434" s="373"/>
      <c r="I434" s="374">
        <v>1298</v>
      </c>
      <c r="J434" s="29">
        <f t="shared" ref="J434:J497" si="495">H434*I434</f>
        <v>0</v>
      </c>
      <c r="K434" s="453"/>
      <c r="L434" s="7">
        <f t="shared" si="461"/>
        <v>0</v>
      </c>
      <c r="M434" s="453"/>
      <c r="N434" s="7">
        <f t="shared" si="462"/>
        <v>0</v>
      </c>
      <c r="O434" s="373">
        <f t="shared" si="463"/>
        <v>0</v>
      </c>
      <c r="P434" s="7">
        <f t="shared" si="464"/>
        <v>0</v>
      </c>
      <c r="Q434" s="373">
        <v>0</v>
      </c>
      <c r="R434" s="29">
        <f t="shared" si="465"/>
        <v>0</v>
      </c>
      <c r="S434" s="373">
        <v>0</v>
      </c>
      <c r="T434" s="29">
        <f t="shared" si="465"/>
        <v>0</v>
      </c>
      <c r="U434" s="373"/>
      <c r="V434" s="29">
        <f t="shared" ref="V434:X434" si="496">ROUND(U434*$F434,0)</f>
        <v>0</v>
      </c>
      <c r="W434" s="373"/>
      <c r="X434" s="29">
        <f t="shared" si="496"/>
        <v>0</v>
      </c>
      <c r="Y434" s="373">
        <f t="shared" si="467"/>
        <v>0</v>
      </c>
      <c r="Z434" s="29">
        <f t="shared" si="468"/>
        <v>0</v>
      </c>
      <c r="AA434" s="373">
        <f t="shared" si="458"/>
        <v>0</v>
      </c>
      <c r="AB434" s="29">
        <f t="shared" si="459"/>
        <v>0</v>
      </c>
    </row>
    <row r="435" spans="2:28" ht="92.4" x14ac:dyDescent="0.25">
      <c r="B435" s="28" t="s">
        <v>1246</v>
      </c>
      <c r="C435" s="461" t="s">
        <v>1088</v>
      </c>
      <c r="D435" s="131" t="s">
        <v>127</v>
      </c>
      <c r="E435" s="6">
        <v>0</v>
      </c>
      <c r="F435" s="374">
        <v>22400</v>
      </c>
      <c r="G435" s="452">
        <f t="shared" si="460"/>
        <v>0</v>
      </c>
      <c r="H435" s="373"/>
      <c r="I435" s="374">
        <v>22400</v>
      </c>
      <c r="J435" s="29">
        <f t="shared" si="495"/>
        <v>0</v>
      </c>
      <c r="K435" s="453"/>
      <c r="L435" s="7">
        <f t="shared" si="461"/>
        <v>0</v>
      </c>
      <c r="M435" s="453"/>
      <c r="N435" s="7">
        <f t="shared" si="462"/>
        <v>0</v>
      </c>
      <c r="O435" s="373">
        <f t="shared" si="463"/>
        <v>0</v>
      </c>
      <c r="P435" s="7">
        <f t="shared" si="464"/>
        <v>0</v>
      </c>
      <c r="Q435" s="373">
        <v>0</v>
      </c>
      <c r="R435" s="29">
        <f t="shared" si="465"/>
        <v>0</v>
      </c>
      <c r="S435" s="373">
        <v>0</v>
      </c>
      <c r="T435" s="29">
        <f t="shared" si="465"/>
        <v>0</v>
      </c>
      <c r="U435" s="373"/>
      <c r="V435" s="29">
        <f t="shared" ref="V435:X435" si="497">ROUND(U435*$F435,0)</f>
        <v>0</v>
      </c>
      <c r="W435" s="373"/>
      <c r="X435" s="29">
        <f t="shared" si="497"/>
        <v>0</v>
      </c>
      <c r="Y435" s="373">
        <f t="shared" si="467"/>
        <v>0</v>
      </c>
      <c r="Z435" s="29">
        <f t="shared" si="468"/>
        <v>0</v>
      </c>
      <c r="AA435" s="373">
        <f t="shared" si="458"/>
        <v>0</v>
      </c>
      <c r="AB435" s="29">
        <f t="shared" si="459"/>
        <v>0</v>
      </c>
    </row>
    <row r="436" spans="2:28" ht="52.8" x14ac:dyDescent="0.25">
      <c r="B436" s="28" t="s">
        <v>1247</v>
      </c>
      <c r="C436" s="5" t="s">
        <v>1155</v>
      </c>
      <c r="D436" s="4" t="s">
        <v>13</v>
      </c>
      <c r="E436" s="6">
        <v>0</v>
      </c>
      <c r="F436" s="374">
        <v>116474</v>
      </c>
      <c r="G436" s="452">
        <f t="shared" si="460"/>
        <v>0</v>
      </c>
      <c r="H436" s="373"/>
      <c r="I436" s="374">
        <v>116474</v>
      </c>
      <c r="J436" s="29">
        <f t="shared" si="495"/>
        <v>0</v>
      </c>
      <c r="K436" s="453"/>
      <c r="L436" s="7">
        <f t="shared" si="461"/>
        <v>0</v>
      </c>
      <c r="M436" s="453"/>
      <c r="N436" s="7">
        <f t="shared" si="462"/>
        <v>0</v>
      </c>
      <c r="O436" s="373">
        <f t="shared" si="463"/>
        <v>0</v>
      </c>
      <c r="P436" s="7">
        <f t="shared" si="464"/>
        <v>0</v>
      </c>
      <c r="Q436" s="373">
        <v>0</v>
      </c>
      <c r="R436" s="29">
        <f t="shared" si="465"/>
        <v>0</v>
      </c>
      <c r="S436" s="373">
        <v>0</v>
      </c>
      <c r="T436" s="29">
        <f t="shared" si="465"/>
        <v>0</v>
      </c>
      <c r="U436" s="373"/>
      <c r="V436" s="29">
        <f t="shared" ref="V436:X436" si="498">ROUND(U436*$F436,0)</f>
        <v>0</v>
      </c>
      <c r="W436" s="373"/>
      <c r="X436" s="29">
        <f t="shared" si="498"/>
        <v>0</v>
      </c>
      <c r="Y436" s="373">
        <f t="shared" si="467"/>
        <v>0</v>
      </c>
      <c r="Z436" s="29">
        <f t="shared" si="468"/>
        <v>0</v>
      </c>
      <c r="AA436" s="373">
        <f t="shared" si="458"/>
        <v>0</v>
      </c>
      <c r="AB436" s="29">
        <f t="shared" si="459"/>
        <v>0</v>
      </c>
    </row>
    <row r="437" spans="2:28" ht="66" x14ac:dyDescent="0.25">
      <c r="B437" s="28" t="s">
        <v>1248</v>
      </c>
      <c r="C437" s="5" t="s">
        <v>1156</v>
      </c>
      <c r="D437" s="4" t="s">
        <v>13</v>
      </c>
      <c r="E437" s="6">
        <v>0</v>
      </c>
      <c r="F437" s="374">
        <v>133153</v>
      </c>
      <c r="G437" s="452">
        <f t="shared" si="460"/>
        <v>0</v>
      </c>
      <c r="H437" s="373"/>
      <c r="I437" s="374">
        <v>133153</v>
      </c>
      <c r="J437" s="29">
        <f t="shared" si="495"/>
        <v>0</v>
      </c>
      <c r="K437" s="453"/>
      <c r="L437" s="7">
        <f t="shared" si="461"/>
        <v>0</v>
      </c>
      <c r="M437" s="453"/>
      <c r="N437" s="7">
        <f t="shared" si="462"/>
        <v>0</v>
      </c>
      <c r="O437" s="373">
        <f t="shared" si="463"/>
        <v>0</v>
      </c>
      <c r="P437" s="7">
        <f t="shared" si="464"/>
        <v>0</v>
      </c>
      <c r="Q437" s="373">
        <v>0</v>
      </c>
      <c r="R437" s="29">
        <f t="shared" si="465"/>
        <v>0</v>
      </c>
      <c r="S437" s="373">
        <v>0</v>
      </c>
      <c r="T437" s="29">
        <f t="shared" si="465"/>
        <v>0</v>
      </c>
      <c r="U437" s="373"/>
      <c r="V437" s="29">
        <f t="shared" ref="V437:X437" si="499">ROUND(U437*$F437,0)</f>
        <v>0</v>
      </c>
      <c r="W437" s="373"/>
      <c r="X437" s="29">
        <f t="shared" si="499"/>
        <v>0</v>
      </c>
      <c r="Y437" s="373">
        <f t="shared" si="467"/>
        <v>0</v>
      </c>
      <c r="Z437" s="29">
        <f t="shared" si="468"/>
        <v>0</v>
      </c>
      <c r="AA437" s="373">
        <f t="shared" si="458"/>
        <v>0</v>
      </c>
      <c r="AB437" s="29">
        <f t="shared" si="459"/>
        <v>0</v>
      </c>
    </row>
    <row r="438" spans="2:28" ht="66" x14ac:dyDescent="0.25">
      <c r="B438" s="28" t="s">
        <v>1249</v>
      </c>
      <c r="C438" s="5" t="s">
        <v>1157</v>
      </c>
      <c r="D438" s="4" t="s">
        <v>13</v>
      </c>
      <c r="E438" s="6">
        <v>0</v>
      </c>
      <c r="F438" s="374">
        <v>66741</v>
      </c>
      <c r="G438" s="452">
        <f t="shared" si="460"/>
        <v>0</v>
      </c>
      <c r="H438" s="373"/>
      <c r="I438" s="374">
        <v>66741</v>
      </c>
      <c r="J438" s="29">
        <f t="shared" si="495"/>
        <v>0</v>
      </c>
      <c r="K438" s="453"/>
      <c r="L438" s="7">
        <f t="shared" si="461"/>
        <v>0</v>
      </c>
      <c r="M438" s="453"/>
      <c r="N438" s="7">
        <f t="shared" si="462"/>
        <v>0</v>
      </c>
      <c r="O438" s="373">
        <f t="shared" si="463"/>
        <v>0</v>
      </c>
      <c r="P438" s="7">
        <f t="shared" si="464"/>
        <v>0</v>
      </c>
      <c r="Q438" s="373">
        <v>0</v>
      </c>
      <c r="R438" s="29">
        <f t="shared" si="465"/>
        <v>0</v>
      </c>
      <c r="S438" s="373">
        <v>0</v>
      </c>
      <c r="T438" s="29">
        <f t="shared" si="465"/>
        <v>0</v>
      </c>
      <c r="U438" s="373"/>
      <c r="V438" s="29">
        <f t="shared" ref="V438:X438" si="500">ROUND(U438*$F438,0)</f>
        <v>0</v>
      </c>
      <c r="W438" s="373"/>
      <c r="X438" s="29">
        <f t="shared" si="500"/>
        <v>0</v>
      </c>
      <c r="Y438" s="373">
        <f t="shared" si="467"/>
        <v>0</v>
      </c>
      <c r="Z438" s="29">
        <f t="shared" si="468"/>
        <v>0</v>
      </c>
      <c r="AA438" s="373">
        <f t="shared" si="458"/>
        <v>0</v>
      </c>
      <c r="AB438" s="29">
        <f t="shared" si="459"/>
        <v>0</v>
      </c>
    </row>
    <row r="439" spans="2:28" ht="118.8" x14ac:dyDescent="0.25">
      <c r="B439" s="28" t="s">
        <v>1250</v>
      </c>
      <c r="C439" s="5" t="s">
        <v>1158</v>
      </c>
      <c r="D439" s="4" t="s">
        <v>17</v>
      </c>
      <c r="E439" s="6">
        <v>0</v>
      </c>
      <c r="F439" s="374">
        <v>38732</v>
      </c>
      <c r="G439" s="452">
        <f t="shared" si="460"/>
        <v>0</v>
      </c>
      <c r="H439" s="373"/>
      <c r="I439" s="374">
        <v>38732</v>
      </c>
      <c r="J439" s="29">
        <f t="shared" si="495"/>
        <v>0</v>
      </c>
      <c r="K439" s="453"/>
      <c r="L439" s="7">
        <f t="shared" si="461"/>
        <v>0</v>
      </c>
      <c r="M439" s="453"/>
      <c r="N439" s="7">
        <f t="shared" si="462"/>
        <v>0</v>
      </c>
      <c r="O439" s="373">
        <f t="shared" si="463"/>
        <v>0</v>
      </c>
      <c r="P439" s="7">
        <f t="shared" si="464"/>
        <v>0</v>
      </c>
      <c r="Q439" s="373">
        <v>0</v>
      </c>
      <c r="R439" s="29">
        <f t="shared" si="465"/>
        <v>0</v>
      </c>
      <c r="S439" s="373">
        <v>0</v>
      </c>
      <c r="T439" s="29">
        <f t="shared" si="465"/>
        <v>0</v>
      </c>
      <c r="U439" s="373"/>
      <c r="V439" s="29">
        <f t="shared" ref="V439:X439" si="501">ROUND(U439*$F439,0)</f>
        <v>0</v>
      </c>
      <c r="W439" s="373"/>
      <c r="X439" s="29">
        <f t="shared" si="501"/>
        <v>0</v>
      </c>
      <c r="Y439" s="373">
        <f t="shared" si="467"/>
        <v>0</v>
      </c>
      <c r="Z439" s="29">
        <f t="shared" si="468"/>
        <v>0</v>
      </c>
      <c r="AA439" s="373">
        <f t="shared" si="458"/>
        <v>0</v>
      </c>
      <c r="AB439" s="29">
        <f t="shared" si="459"/>
        <v>0</v>
      </c>
    </row>
    <row r="440" spans="2:28" ht="98.4" customHeight="1" x14ac:dyDescent="0.25">
      <c r="B440" s="28" t="s">
        <v>1251</v>
      </c>
      <c r="C440" s="5" t="s">
        <v>1159</v>
      </c>
      <c r="D440" s="4" t="s">
        <v>20</v>
      </c>
      <c r="E440" s="6">
        <v>0</v>
      </c>
      <c r="F440" s="374">
        <v>220917</v>
      </c>
      <c r="G440" s="452">
        <f t="shared" si="460"/>
        <v>0</v>
      </c>
      <c r="H440" s="373"/>
      <c r="I440" s="374">
        <v>220917</v>
      </c>
      <c r="J440" s="29">
        <f t="shared" si="495"/>
        <v>0</v>
      </c>
      <c r="K440" s="453"/>
      <c r="L440" s="7">
        <f t="shared" si="461"/>
        <v>0</v>
      </c>
      <c r="M440" s="453"/>
      <c r="N440" s="7">
        <f t="shared" si="462"/>
        <v>0</v>
      </c>
      <c r="O440" s="373">
        <f t="shared" si="463"/>
        <v>0</v>
      </c>
      <c r="P440" s="7">
        <f t="shared" si="464"/>
        <v>0</v>
      </c>
      <c r="Q440" s="373">
        <v>0</v>
      </c>
      <c r="R440" s="29">
        <f t="shared" si="465"/>
        <v>0</v>
      </c>
      <c r="S440" s="373">
        <v>0</v>
      </c>
      <c r="T440" s="29">
        <f t="shared" si="465"/>
        <v>0</v>
      </c>
      <c r="U440" s="373"/>
      <c r="V440" s="29">
        <f t="shared" ref="V440:X440" si="502">ROUND(U440*$F440,0)</f>
        <v>0</v>
      </c>
      <c r="W440" s="373"/>
      <c r="X440" s="29">
        <f t="shared" si="502"/>
        <v>0</v>
      </c>
      <c r="Y440" s="373">
        <f t="shared" si="467"/>
        <v>0</v>
      </c>
      <c r="Z440" s="29">
        <f t="shared" si="468"/>
        <v>0</v>
      </c>
      <c r="AA440" s="373">
        <f t="shared" si="458"/>
        <v>0</v>
      </c>
      <c r="AB440" s="29">
        <f t="shared" si="459"/>
        <v>0</v>
      </c>
    </row>
    <row r="441" spans="2:28" ht="153" customHeight="1" x14ac:dyDescent="0.25">
      <c r="B441" s="28" t="s">
        <v>1252</v>
      </c>
      <c r="C441" s="5" t="s">
        <v>1160</v>
      </c>
      <c r="D441" s="4" t="s">
        <v>17</v>
      </c>
      <c r="E441" s="6">
        <v>0</v>
      </c>
      <c r="F441" s="374">
        <v>26090</v>
      </c>
      <c r="G441" s="452">
        <f t="shared" si="460"/>
        <v>0</v>
      </c>
      <c r="H441" s="373"/>
      <c r="I441" s="374">
        <v>26090</v>
      </c>
      <c r="J441" s="29">
        <f t="shared" si="495"/>
        <v>0</v>
      </c>
      <c r="K441" s="453"/>
      <c r="L441" s="7">
        <f t="shared" si="461"/>
        <v>0</v>
      </c>
      <c r="M441" s="453"/>
      <c r="N441" s="7">
        <f t="shared" si="462"/>
        <v>0</v>
      </c>
      <c r="O441" s="373">
        <f t="shared" si="463"/>
        <v>0</v>
      </c>
      <c r="P441" s="7">
        <f t="shared" si="464"/>
        <v>0</v>
      </c>
      <c r="Q441" s="373">
        <v>0</v>
      </c>
      <c r="R441" s="29">
        <f t="shared" si="465"/>
        <v>0</v>
      </c>
      <c r="S441" s="373">
        <v>0</v>
      </c>
      <c r="T441" s="29">
        <f t="shared" si="465"/>
        <v>0</v>
      </c>
      <c r="U441" s="373"/>
      <c r="V441" s="29">
        <f t="shared" ref="V441:X441" si="503">ROUND(U441*$F441,0)</f>
        <v>0</v>
      </c>
      <c r="W441" s="373"/>
      <c r="X441" s="29">
        <f t="shared" si="503"/>
        <v>0</v>
      </c>
      <c r="Y441" s="373">
        <f t="shared" si="467"/>
        <v>0</v>
      </c>
      <c r="Z441" s="29">
        <f t="shared" si="468"/>
        <v>0</v>
      </c>
      <c r="AA441" s="373">
        <f t="shared" si="458"/>
        <v>0</v>
      </c>
      <c r="AB441" s="29">
        <f t="shared" si="459"/>
        <v>0</v>
      </c>
    </row>
    <row r="442" spans="2:28" ht="52.8" x14ac:dyDescent="0.25">
      <c r="B442" s="28" t="s">
        <v>1253</v>
      </c>
      <c r="C442" s="5" t="s">
        <v>1161</v>
      </c>
      <c r="D442" s="4" t="s">
        <v>20</v>
      </c>
      <c r="E442" s="6">
        <v>0</v>
      </c>
      <c r="F442" s="374">
        <v>63343</v>
      </c>
      <c r="G442" s="452">
        <f t="shared" si="460"/>
        <v>0</v>
      </c>
      <c r="H442" s="373"/>
      <c r="I442" s="374">
        <v>63343</v>
      </c>
      <c r="J442" s="29">
        <f t="shared" si="495"/>
        <v>0</v>
      </c>
      <c r="K442" s="453"/>
      <c r="L442" s="7">
        <f t="shared" si="461"/>
        <v>0</v>
      </c>
      <c r="M442" s="453"/>
      <c r="N442" s="7">
        <f t="shared" si="462"/>
        <v>0</v>
      </c>
      <c r="O442" s="373">
        <f t="shared" si="463"/>
        <v>0</v>
      </c>
      <c r="P442" s="7">
        <f t="shared" si="464"/>
        <v>0</v>
      </c>
      <c r="Q442" s="373">
        <v>0</v>
      </c>
      <c r="R442" s="29">
        <f t="shared" si="465"/>
        <v>0</v>
      </c>
      <c r="S442" s="373">
        <v>0</v>
      </c>
      <c r="T442" s="29">
        <f t="shared" si="465"/>
        <v>0</v>
      </c>
      <c r="U442" s="373"/>
      <c r="V442" s="29">
        <f t="shared" ref="V442:X442" si="504">ROUND(U442*$F442,0)</f>
        <v>0</v>
      </c>
      <c r="W442" s="373"/>
      <c r="X442" s="29">
        <f t="shared" si="504"/>
        <v>0</v>
      </c>
      <c r="Y442" s="373">
        <f t="shared" si="467"/>
        <v>0</v>
      </c>
      <c r="Z442" s="29">
        <f t="shared" si="468"/>
        <v>0</v>
      </c>
      <c r="AA442" s="373">
        <f t="shared" si="458"/>
        <v>0</v>
      </c>
      <c r="AB442" s="29">
        <f t="shared" si="459"/>
        <v>0</v>
      </c>
    </row>
    <row r="443" spans="2:28" ht="66" x14ac:dyDescent="0.25">
      <c r="B443" s="28" t="s">
        <v>1254</v>
      </c>
      <c r="C443" s="5" t="s">
        <v>1162</v>
      </c>
      <c r="D443" s="4" t="s">
        <v>20</v>
      </c>
      <c r="E443" s="6">
        <v>0</v>
      </c>
      <c r="F443" s="374">
        <v>85974</v>
      </c>
      <c r="G443" s="452">
        <f t="shared" si="460"/>
        <v>0</v>
      </c>
      <c r="H443" s="373"/>
      <c r="I443" s="374">
        <v>85974</v>
      </c>
      <c r="J443" s="29">
        <f t="shared" si="495"/>
        <v>0</v>
      </c>
      <c r="K443" s="453"/>
      <c r="L443" s="7">
        <f t="shared" si="461"/>
        <v>0</v>
      </c>
      <c r="M443" s="453"/>
      <c r="N443" s="7">
        <f t="shared" si="462"/>
        <v>0</v>
      </c>
      <c r="O443" s="373">
        <f t="shared" si="463"/>
        <v>0</v>
      </c>
      <c r="P443" s="7">
        <f t="shared" si="464"/>
        <v>0</v>
      </c>
      <c r="Q443" s="373">
        <v>0</v>
      </c>
      <c r="R443" s="29">
        <f t="shared" si="465"/>
        <v>0</v>
      </c>
      <c r="S443" s="373">
        <v>0</v>
      </c>
      <c r="T443" s="29">
        <f t="shared" si="465"/>
        <v>0</v>
      </c>
      <c r="U443" s="373"/>
      <c r="V443" s="29">
        <f t="shared" ref="V443:X443" si="505">ROUND(U443*$F443,0)</f>
        <v>0</v>
      </c>
      <c r="W443" s="373"/>
      <c r="X443" s="29">
        <f t="shared" si="505"/>
        <v>0</v>
      </c>
      <c r="Y443" s="373">
        <f t="shared" si="467"/>
        <v>0</v>
      </c>
      <c r="Z443" s="29">
        <f t="shared" si="468"/>
        <v>0</v>
      </c>
      <c r="AA443" s="373">
        <f t="shared" si="458"/>
        <v>0</v>
      </c>
      <c r="AB443" s="29">
        <f t="shared" si="459"/>
        <v>0</v>
      </c>
    </row>
    <row r="444" spans="2:28" ht="39.6" x14ac:dyDescent="0.25">
      <c r="B444" s="28" t="s">
        <v>1255</v>
      </c>
      <c r="C444" s="5" t="s">
        <v>1163</v>
      </c>
      <c r="D444" s="4" t="s">
        <v>20</v>
      </c>
      <c r="E444" s="6">
        <v>0</v>
      </c>
      <c r="F444" s="374">
        <v>99779</v>
      </c>
      <c r="G444" s="452">
        <f t="shared" si="460"/>
        <v>0</v>
      </c>
      <c r="H444" s="373"/>
      <c r="I444" s="374">
        <v>99779</v>
      </c>
      <c r="J444" s="29">
        <f t="shared" si="495"/>
        <v>0</v>
      </c>
      <c r="K444" s="453"/>
      <c r="L444" s="7">
        <f t="shared" si="461"/>
        <v>0</v>
      </c>
      <c r="M444" s="453"/>
      <c r="N444" s="7">
        <f t="shared" si="462"/>
        <v>0</v>
      </c>
      <c r="O444" s="373">
        <f t="shared" si="463"/>
        <v>0</v>
      </c>
      <c r="P444" s="7">
        <f t="shared" si="464"/>
        <v>0</v>
      </c>
      <c r="Q444" s="373">
        <v>0</v>
      </c>
      <c r="R444" s="29">
        <f t="shared" si="465"/>
        <v>0</v>
      </c>
      <c r="S444" s="373">
        <v>0</v>
      </c>
      <c r="T444" s="29">
        <f t="shared" si="465"/>
        <v>0</v>
      </c>
      <c r="U444" s="373"/>
      <c r="V444" s="29">
        <f t="shared" ref="V444:X444" si="506">ROUND(U444*$F444,0)</f>
        <v>0</v>
      </c>
      <c r="W444" s="373"/>
      <c r="X444" s="29">
        <f t="shared" si="506"/>
        <v>0</v>
      </c>
      <c r="Y444" s="373">
        <f t="shared" si="467"/>
        <v>0</v>
      </c>
      <c r="Z444" s="29">
        <f t="shared" si="468"/>
        <v>0</v>
      </c>
      <c r="AA444" s="373">
        <f t="shared" si="458"/>
        <v>0</v>
      </c>
      <c r="AB444" s="29">
        <f t="shared" si="459"/>
        <v>0</v>
      </c>
    </row>
    <row r="445" spans="2:28" ht="39.6" x14ac:dyDescent="0.25">
      <c r="B445" s="28" t="s">
        <v>1256</v>
      </c>
      <c r="C445" s="5" t="s">
        <v>1164</v>
      </c>
      <c r="D445" s="4" t="s">
        <v>13</v>
      </c>
      <c r="E445" s="6">
        <v>0</v>
      </c>
      <c r="F445" s="374">
        <v>54675</v>
      </c>
      <c r="G445" s="452">
        <f t="shared" si="460"/>
        <v>0</v>
      </c>
      <c r="H445" s="373"/>
      <c r="I445" s="374">
        <v>54675</v>
      </c>
      <c r="J445" s="29">
        <f t="shared" si="495"/>
        <v>0</v>
      </c>
      <c r="K445" s="453"/>
      <c r="L445" s="7">
        <f t="shared" si="461"/>
        <v>0</v>
      </c>
      <c r="M445" s="453"/>
      <c r="N445" s="7">
        <f t="shared" si="462"/>
        <v>0</v>
      </c>
      <c r="O445" s="373">
        <f t="shared" si="463"/>
        <v>0</v>
      </c>
      <c r="P445" s="7">
        <f t="shared" si="464"/>
        <v>0</v>
      </c>
      <c r="Q445" s="373">
        <v>0</v>
      </c>
      <c r="R445" s="29">
        <f t="shared" si="465"/>
        <v>0</v>
      </c>
      <c r="S445" s="373">
        <v>0</v>
      </c>
      <c r="T445" s="29">
        <f t="shared" si="465"/>
        <v>0</v>
      </c>
      <c r="U445" s="373"/>
      <c r="V445" s="29">
        <f t="shared" ref="V445:X445" si="507">ROUND(U445*$F445,0)</f>
        <v>0</v>
      </c>
      <c r="W445" s="373"/>
      <c r="X445" s="29">
        <f t="shared" si="507"/>
        <v>0</v>
      </c>
      <c r="Y445" s="373">
        <f t="shared" si="467"/>
        <v>0</v>
      </c>
      <c r="Z445" s="29">
        <f t="shared" si="468"/>
        <v>0</v>
      </c>
      <c r="AA445" s="373">
        <f t="shared" si="458"/>
        <v>0</v>
      </c>
      <c r="AB445" s="29">
        <f t="shared" si="459"/>
        <v>0</v>
      </c>
    </row>
    <row r="446" spans="2:28" ht="66" x14ac:dyDescent="0.25">
      <c r="B446" s="28" t="s">
        <v>1257</v>
      </c>
      <c r="C446" s="5" t="s">
        <v>1165</v>
      </c>
      <c r="D446" s="4" t="s">
        <v>13</v>
      </c>
      <c r="E446" s="6">
        <v>0</v>
      </c>
      <c r="F446" s="374">
        <v>14584</v>
      </c>
      <c r="G446" s="452">
        <f t="shared" si="460"/>
        <v>0</v>
      </c>
      <c r="H446" s="373"/>
      <c r="I446" s="374">
        <v>14584</v>
      </c>
      <c r="J446" s="29">
        <f t="shared" si="495"/>
        <v>0</v>
      </c>
      <c r="K446" s="453"/>
      <c r="L446" s="7">
        <f t="shared" si="461"/>
        <v>0</v>
      </c>
      <c r="M446" s="453"/>
      <c r="N446" s="7">
        <f t="shared" si="462"/>
        <v>0</v>
      </c>
      <c r="O446" s="373">
        <f t="shared" si="463"/>
        <v>0</v>
      </c>
      <c r="P446" s="7">
        <f t="shared" si="464"/>
        <v>0</v>
      </c>
      <c r="Q446" s="373">
        <v>0</v>
      </c>
      <c r="R446" s="29">
        <f t="shared" si="465"/>
        <v>0</v>
      </c>
      <c r="S446" s="373">
        <v>0</v>
      </c>
      <c r="T446" s="29">
        <f t="shared" si="465"/>
        <v>0</v>
      </c>
      <c r="U446" s="373"/>
      <c r="V446" s="29">
        <f t="shared" ref="V446:X446" si="508">ROUND(U446*$F446,0)</f>
        <v>0</v>
      </c>
      <c r="W446" s="373"/>
      <c r="X446" s="29">
        <f t="shared" si="508"/>
        <v>0</v>
      </c>
      <c r="Y446" s="373">
        <f t="shared" si="467"/>
        <v>0</v>
      </c>
      <c r="Z446" s="29">
        <f t="shared" si="468"/>
        <v>0</v>
      </c>
      <c r="AA446" s="373">
        <f t="shared" si="458"/>
        <v>0</v>
      </c>
      <c r="AB446" s="29">
        <f t="shared" si="459"/>
        <v>0</v>
      </c>
    </row>
    <row r="447" spans="2:28" ht="26.4" x14ac:dyDescent="0.25">
      <c r="B447" s="28" t="s">
        <v>1258</v>
      </c>
      <c r="C447" s="5" t="s">
        <v>1166</v>
      </c>
      <c r="D447" s="4" t="s">
        <v>13</v>
      </c>
      <c r="E447" s="6">
        <v>0</v>
      </c>
      <c r="F447" s="374">
        <v>68904</v>
      </c>
      <c r="G447" s="452">
        <f t="shared" si="460"/>
        <v>0</v>
      </c>
      <c r="H447" s="373"/>
      <c r="I447" s="374">
        <v>68904</v>
      </c>
      <c r="J447" s="29">
        <f t="shared" si="495"/>
        <v>0</v>
      </c>
      <c r="K447" s="453"/>
      <c r="L447" s="7">
        <f t="shared" si="461"/>
        <v>0</v>
      </c>
      <c r="M447" s="453"/>
      <c r="N447" s="7">
        <f t="shared" si="462"/>
        <v>0</v>
      </c>
      <c r="O447" s="373">
        <f t="shared" si="463"/>
        <v>0</v>
      </c>
      <c r="P447" s="7">
        <f t="shared" si="464"/>
        <v>0</v>
      </c>
      <c r="Q447" s="373">
        <v>0</v>
      </c>
      <c r="R447" s="29">
        <f t="shared" si="465"/>
        <v>0</v>
      </c>
      <c r="S447" s="373">
        <v>0</v>
      </c>
      <c r="T447" s="29">
        <f t="shared" si="465"/>
        <v>0</v>
      </c>
      <c r="U447" s="373"/>
      <c r="V447" s="29">
        <f t="shared" ref="V447:X447" si="509">ROUND(U447*$F447,0)</f>
        <v>0</v>
      </c>
      <c r="W447" s="373"/>
      <c r="X447" s="29">
        <f t="shared" si="509"/>
        <v>0</v>
      </c>
      <c r="Y447" s="373">
        <f t="shared" si="467"/>
        <v>0</v>
      </c>
      <c r="Z447" s="29">
        <f t="shared" si="468"/>
        <v>0</v>
      </c>
      <c r="AA447" s="373">
        <f t="shared" si="458"/>
        <v>0</v>
      </c>
      <c r="AB447" s="29">
        <f t="shared" si="459"/>
        <v>0</v>
      </c>
    </row>
    <row r="448" spans="2:28" ht="39.6" x14ac:dyDescent="0.25">
      <c r="B448" s="28" t="s">
        <v>1259</v>
      </c>
      <c r="C448" s="5" t="s">
        <v>1167</v>
      </c>
      <c r="D448" s="4" t="s">
        <v>17</v>
      </c>
      <c r="E448" s="6">
        <v>0</v>
      </c>
      <c r="F448" s="374">
        <v>9674</v>
      </c>
      <c r="G448" s="452">
        <f t="shared" si="460"/>
        <v>0</v>
      </c>
      <c r="H448" s="373"/>
      <c r="I448" s="374">
        <v>9674</v>
      </c>
      <c r="J448" s="29">
        <f t="shared" si="495"/>
        <v>0</v>
      </c>
      <c r="K448" s="453"/>
      <c r="L448" s="7">
        <f t="shared" si="461"/>
        <v>0</v>
      </c>
      <c r="M448" s="453"/>
      <c r="N448" s="7">
        <f t="shared" si="462"/>
        <v>0</v>
      </c>
      <c r="O448" s="373">
        <f t="shared" si="463"/>
        <v>0</v>
      </c>
      <c r="P448" s="7">
        <f t="shared" si="464"/>
        <v>0</v>
      </c>
      <c r="Q448" s="373">
        <v>0</v>
      </c>
      <c r="R448" s="29">
        <f t="shared" si="465"/>
        <v>0</v>
      </c>
      <c r="S448" s="373">
        <v>0</v>
      </c>
      <c r="T448" s="29">
        <f t="shared" si="465"/>
        <v>0</v>
      </c>
      <c r="U448" s="373"/>
      <c r="V448" s="29">
        <f t="shared" ref="V448:X448" si="510">ROUND(U448*$F448,0)</f>
        <v>0</v>
      </c>
      <c r="W448" s="373"/>
      <c r="X448" s="29">
        <f t="shared" si="510"/>
        <v>0</v>
      </c>
      <c r="Y448" s="373">
        <f t="shared" si="467"/>
        <v>0</v>
      </c>
      <c r="Z448" s="29">
        <f t="shared" si="468"/>
        <v>0</v>
      </c>
      <c r="AA448" s="373">
        <f t="shared" si="458"/>
        <v>0</v>
      </c>
      <c r="AB448" s="29">
        <f t="shared" si="459"/>
        <v>0</v>
      </c>
    </row>
    <row r="449" spans="2:28" ht="118.8" x14ac:dyDescent="0.25">
      <c r="B449" s="28" t="s">
        <v>1260</v>
      </c>
      <c r="C449" s="5" t="s">
        <v>1168</v>
      </c>
      <c r="D449" s="4" t="s">
        <v>17</v>
      </c>
      <c r="E449" s="6">
        <v>0</v>
      </c>
      <c r="F449" s="374">
        <v>234750</v>
      </c>
      <c r="G449" s="452">
        <f t="shared" si="460"/>
        <v>0</v>
      </c>
      <c r="H449" s="373"/>
      <c r="I449" s="374">
        <v>234750</v>
      </c>
      <c r="J449" s="29">
        <f t="shared" si="495"/>
        <v>0</v>
      </c>
      <c r="K449" s="453"/>
      <c r="L449" s="7">
        <f t="shared" si="461"/>
        <v>0</v>
      </c>
      <c r="M449" s="453"/>
      <c r="N449" s="7">
        <f t="shared" si="462"/>
        <v>0</v>
      </c>
      <c r="O449" s="373">
        <f t="shared" si="463"/>
        <v>0</v>
      </c>
      <c r="P449" s="7">
        <f t="shared" si="464"/>
        <v>0</v>
      </c>
      <c r="Q449" s="373">
        <v>0</v>
      </c>
      <c r="R449" s="29">
        <f t="shared" si="465"/>
        <v>0</v>
      </c>
      <c r="S449" s="373">
        <v>0</v>
      </c>
      <c r="T449" s="29">
        <f t="shared" si="465"/>
        <v>0</v>
      </c>
      <c r="U449" s="373"/>
      <c r="V449" s="29">
        <f t="shared" ref="V449:X449" si="511">ROUND(U449*$F449,0)</f>
        <v>0</v>
      </c>
      <c r="W449" s="373"/>
      <c r="X449" s="29">
        <f t="shared" si="511"/>
        <v>0</v>
      </c>
      <c r="Y449" s="373">
        <f t="shared" si="467"/>
        <v>0</v>
      </c>
      <c r="Z449" s="29">
        <f t="shared" si="468"/>
        <v>0</v>
      </c>
      <c r="AA449" s="373">
        <f t="shared" si="458"/>
        <v>0</v>
      </c>
      <c r="AB449" s="29">
        <f t="shared" si="459"/>
        <v>0</v>
      </c>
    </row>
    <row r="450" spans="2:28" ht="111.6" customHeight="1" x14ac:dyDescent="0.25">
      <c r="B450" s="28" t="s">
        <v>1261</v>
      </c>
      <c r="C450" s="5" t="s">
        <v>1169</v>
      </c>
      <c r="D450" s="4" t="s">
        <v>17</v>
      </c>
      <c r="E450" s="6">
        <v>0</v>
      </c>
      <c r="F450" s="374">
        <v>292296</v>
      </c>
      <c r="G450" s="452">
        <f t="shared" si="460"/>
        <v>0</v>
      </c>
      <c r="H450" s="373"/>
      <c r="I450" s="374">
        <v>292296</v>
      </c>
      <c r="J450" s="29">
        <f t="shared" si="495"/>
        <v>0</v>
      </c>
      <c r="K450" s="453"/>
      <c r="L450" s="7">
        <f t="shared" si="461"/>
        <v>0</v>
      </c>
      <c r="M450" s="453"/>
      <c r="N450" s="7">
        <f t="shared" si="462"/>
        <v>0</v>
      </c>
      <c r="O450" s="373">
        <f t="shared" si="463"/>
        <v>0</v>
      </c>
      <c r="P450" s="7">
        <f t="shared" si="464"/>
        <v>0</v>
      </c>
      <c r="Q450" s="373">
        <v>0</v>
      </c>
      <c r="R450" s="29">
        <f t="shared" si="465"/>
        <v>0</v>
      </c>
      <c r="S450" s="373">
        <v>0</v>
      </c>
      <c r="T450" s="29">
        <f t="shared" si="465"/>
        <v>0</v>
      </c>
      <c r="U450" s="373"/>
      <c r="V450" s="29">
        <f t="shared" ref="V450:X450" si="512">ROUND(U450*$F450,0)</f>
        <v>0</v>
      </c>
      <c r="W450" s="373"/>
      <c r="X450" s="29">
        <f t="shared" si="512"/>
        <v>0</v>
      </c>
      <c r="Y450" s="373">
        <f t="shared" si="467"/>
        <v>0</v>
      </c>
      <c r="Z450" s="29">
        <f t="shared" si="468"/>
        <v>0</v>
      </c>
      <c r="AA450" s="373">
        <f t="shared" si="458"/>
        <v>0</v>
      </c>
      <c r="AB450" s="29">
        <f t="shared" si="459"/>
        <v>0</v>
      </c>
    </row>
    <row r="451" spans="2:28" ht="79.2" x14ac:dyDescent="0.25">
      <c r="B451" s="28" t="s">
        <v>1262</v>
      </c>
      <c r="C451" s="5" t="s">
        <v>1170</v>
      </c>
      <c r="D451" s="4" t="s">
        <v>13</v>
      </c>
      <c r="E451" s="6">
        <v>0</v>
      </c>
      <c r="F451" s="374">
        <v>167835</v>
      </c>
      <c r="G451" s="452">
        <f t="shared" si="460"/>
        <v>0</v>
      </c>
      <c r="H451" s="373"/>
      <c r="I451" s="374">
        <v>167835</v>
      </c>
      <c r="J451" s="29">
        <f t="shared" si="495"/>
        <v>0</v>
      </c>
      <c r="K451" s="453"/>
      <c r="L451" s="7">
        <f t="shared" si="461"/>
        <v>0</v>
      </c>
      <c r="M451" s="453"/>
      <c r="N451" s="7">
        <f t="shared" si="462"/>
        <v>0</v>
      </c>
      <c r="O451" s="373">
        <f t="shared" si="463"/>
        <v>0</v>
      </c>
      <c r="P451" s="7">
        <f t="shared" si="464"/>
        <v>0</v>
      </c>
      <c r="Q451" s="373">
        <v>0</v>
      </c>
      <c r="R451" s="29">
        <f t="shared" si="465"/>
        <v>0</v>
      </c>
      <c r="S451" s="373">
        <v>0</v>
      </c>
      <c r="T451" s="29">
        <f t="shared" si="465"/>
        <v>0</v>
      </c>
      <c r="U451" s="373"/>
      <c r="V451" s="29">
        <f t="shared" ref="V451:X451" si="513">ROUND(U451*$F451,0)</f>
        <v>0</v>
      </c>
      <c r="W451" s="373"/>
      <c r="X451" s="29">
        <f t="shared" si="513"/>
        <v>0</v>
      </c>
      <c r="Y451" s="373">
        <f t="shared" si="467"/>
        <v>0</v>
      </c>
      <c r="Z451" s="29">
        <f t="shared" si="468"/>
        <v>0</v>
      </c>
      <c r="AA451" s="373">
        <f t="shared" si="458"/>
        <v>0</v>
      </c>
      <c r="AB451" s="29">
        <f t="shared" si="459"/>
        <v>0</v>
      </c>
    </row>
    <row r="452" spans="2:28" ht="132" x14ac:dyDescent="0.25">
      <c r="B452" s="28" t="s">
        <v>1263</v>
      </c>
      <c r="C452" s="5" t="s">
        <v>1171</v>
      </c>
      <c r="D452" s="4" t="s">
        <v>1172</v>
      </c>
      <c r="E452" s="6">
        <v>0</v>
      </c>
      <c r="F452" s="374">
        <v>826824</v>
      </c>
      <c r="G452" s="452">
        <f t="shared" si="460"/>
        <v>0</v>
      </c>
      <c r="H452" s="373"/>
      <c r="I452" s="374">
        <v>826824</v>
      </c>
      <c r="J452" s="29">
        <f t="shared" si="495"/>
        <v>0</v>
      </c>
      <c r="K452" s="453"/>
      <c r="L452" s="7">
        <f t="shared" si="461"/>
        <v>0</v>
      </c>
      <c r="M452" s="453"/>
      <c r="N452" s="7">
        <f t="shared" si="462"/>
        <v>0</v>
      </c>
      <c r="O452" s="373">
        <f t="shared" si="463"/>
        <v>0</v>
      </c>
      <c r="P452" s="7">
        <f t="shared" si="464"/>
        <v>0</v>
      </c>
      <c r="Q452" s="373">
        <v>0</v>
      </c>
      <c r="R452" s="29">
        <f t="shared" si="465"/>
        <v>0</v>
      </c>
      <c r="S452" s="373">
        <v>0</v>
      </c>
      <c r="T452" s="29">
        <f t="shared" si="465"/>
        <v>0</v>
      </c>
      <c r="U452" s="373"/>
      <c r="V452" s="29">
        <f t="shared" ref="V452:X452" si="514">ROUND(U452*$F452,0)</f>
        <v>0</v>
      </c>
      <c r="W452" s="373"/>
      <c r="X452" s="29">
        <f t="shared" si="514"/>
        <v>0</v>
      </c>
      <c r="Y452" s="373">
        <f t="shared" si="467"/>
        <v>0</v>
      </c>
      <c r="Z452" s="29">
        <f t="shared" si="468"/>
        <v>0</v>
      </c>
      <c r="AA452" s="373">
        <f t="shared" si="458"/>
        <v>0</v>
      </c>
      <c r="AB452" s="29">
        <f t="shared" si="459"/>
        <v>0</v>
      </c>
    </row>
    <row r="453" spans="2:28" ht="117.6" customHeight="1" x14ac:dyDescent="0.25">
      <c r="B453" s="28" t="s">
        <v>1264</v>
      </c>
      <c r="C453" s="5" t="s">
        <v>1173</v>
      </c>
      <c r="D453" s="4" t="s">
        <v>1172</v>
      </c>
      <c r="E453" s="6">
        <v>0</v>
      </c>
      <c r="F453" s="374">
        <v>788994</v>
      </c>
      <c r="G453" s="452">
        <f t="shared" si="460"/>
        <v>0</v>
      </c>
      <c r="H453" s="373"/>
      <c r="I453" s="374">
        <v>788994</v>
      </c>
      <c r="J453" s="29">
        <f t="shared" si="495"/>
        <v>0</v>
      </c>
      <c r="K453" s="453"/>
      <c r="L453" s="7">
        <f t="shared" si="461"/>
        <v>0</v>
      </c>
      <c r="M453" s="453"/>
      <c r="N453" s="7">
        <f t="shared" si="462"/>
        <v>0</v>
      </c>
      <c r="O453" s="373">
        <f t="shared" si="463"/>
        <v>0</v>
      </c>
      <c r="P453" s="7">
        <f t="shared" si="464"/>
        <v>0</v>
      </c>
      <c r="Q453" s="373">
        <v>0</v>
      </c>
      <c r="R453" s="29">
        <f t="shared" si="465"/>
        <v>0</v>
      </c>
      <c r="S453" s="373">
        <v>0</v>
      </c>
      <c r="T453" s="29">
        <f t="shared" si="465"/>
        <v>0</v>
      </c>
      <c r="U453" s="373"/>
      <c r="V453" s="29">
        <f t="shared" ref="V453:X453" si="515">ROUND(U453*$F453,0)</f>
        <v>0</v>
      </c>
      <c r="W453" s="373"/>
      <c r="X453" s="29">
        <f t="shared" si="515"/>
        <v>0</v>
      </c>
      <c r="Y453" s="373">
        <f t="shared" si="467"/>
        <v>0</v>
      </c>
      <c r="Z453" s="29">
        <f t="shared" si="468"/>
        <v>0</v>
      </c>
      <c r="AA453" s="373">
        <f t="shared" si="458"/>
        <v>0</v>
      </c>
      <c r="AB453" s="29">
        <f t="shared" si="459"/>
        <v>0</v>
      </c>
    </row>
    <row r="454" spans="2:28" ht="118.8" x14ac:dyDescent="0.25">
      <c r="B454" s="28" t="s">
        <v>1265</v>
      </c>
      <c r="C454" s="5" t="s">
        <v>1174</v>
      </c>
      <c r="D454" s="4" t="s">
        <v>13</v>
      </c>
      <c r="E454" s="6">
        <v>0</v>
      </c>
      <c r="F454" s="374">
        <v>1076441</v>
      </c>
      <c r="G454" s="452">
        <f t="shared" si="460"/>
        <v>0</v>
      </c>
      <c r="H454" s="373"/>
      <c r="I454" s="374">
        <v>1076441</v>
      </c>
      <c r="J454" s="29">
        <f t="shared" si="495"/>
        <v>0</v>
      </c>
      <c r="K454" s="453"/>
      <c r="L454" s="7">
        <f t="shared" si="461"/>
        <v>0</v>
      </c>
      <c r="M454" s="453"/>
      <c r="N454" s="7">
        <f t="shared" si="462"/>
        <v>0</v>
      </c>
      <c r="O454" s="373">
        <f t="shared" si="463"/>
        <v>0</v>
      </c>
      <c r="P454" s="7">
        <f t="shared" si="464"/>
        <v>0</v>
      </c>
      <c r="Q454" s="373">
        <v>0</v>
      </c>
      <c r="R454" s="29">
        <f t="shared" si="465"/>
        <v>0</v>
      </c>
      <c r="S454" s="373">
        <v>0</v>
      </c>
      <c r="T454" s="29">
        <f t="shared" si="465"/>
        <v>0</v>
      </c>
      <c r="U454" s="373"/>
      <c r="V454" s="29">
        <f t="shared" ref="V454:X454" si="516">ROUND(U454*$F454,0)</f>
        <v>0</v>
      </c>
      <c r="W454" s="373"/>
      <c r="X454" s="29">
        <f t="shared" si="516"/>
        <v>0</v>
      </c>
      <c r="Y454" s="373">
        <f t="shared" si="467"/>
        <v>0</v>
      </c>
      <c r="Z454" s="29">
        <f t="shared" si="468"/>
        <v>0</v>
      </c>
      <c r="AA454" s="373">
        <f t="shared" si="458"/>
        <v>0</v>
      </c>
      <c r="AB454" s="29">
        <f t="shared" si="459"/>
        <v>0</v>
      </c>
    </row>
    <row r="455" spans="2:28" ht="92.4" x14ac:dyDescent="0.25">
      <c r="B455" s="28" t="s">
        <v>1266</v>
      </c>
      <c r="C455" s="5" t="s">
        <v>1175</v>
      </c>
      <c r="D455" s="4" t="s">
        <v>1172</v>
      </c>
      <c r="E455" s="6">
        <v>0</v>
      </c>
      <c r="F455" s="374">
        <v>396562</v>
      </c>
      <c r="G455" s="452">
        <f t="shared" si="460"/>
        <v>0</v>
      </c>
      <c r="H455" s="373"/>
      <c r="I455" s="374">
        <v>396562</v>
      </c>
      <c r="J455" s="29">
        <f t="shared" si="495"/>
        <v>0</v>
      </c>
      <c r="K455" s="453"/>
      <c r="L455" s="7">
        <f t="shared" si="461"/>
        <v>0</v>
      </c>
      <c r="M455" s="453"/>
      <c r="N455" s="7">
        <f t="shared" si="462"/>
        <v>0</v>
      </c>
      <c r="O455" s="373">
        <f t="shared" si="463"/>
        <v>0</v>
      </c>
      <c r="P455" s="7">
        <f t="shared" si="464"/>
        <v>0</v>
      </c>
      <c r="Q455" s="373">
        <v>0</v>
      </c>
      <c r="R455" s="29">
        <f t="shared" si="465"/>
        <v>0</v>
      </c>
      <c r="S455" s="373">
        <v>0</v>
      </c>
      <c r="T455" s="29">
        <f t="shared" si="465"/>
        <v>0</v>
      </c>
      <c r="U455" s="373"/>
      <c r="V455" s="29">
        <f t="shared" ref="V455:X455" si="517">ROUND(U455*$F455,0)</f>
        <v>0</v>
      </c>
      <c r="W455" s="373"/>
      <c r="X455" s="29">
        <f t="shared" si="517"/>
        <v>0</v>
      </c>
      <c r="Y455" s="373">
        <f t="shared" si="467"/>
        <v>0</v>
      </c>
      <c r="Z455" s="29">
        <f t="shared" si="468"/>
        <v>0</v>
      </c>
      <c r="AA455" s="373">
        <f t="shared" si="458"/>
        <v>0</v>
      </c>
      <c r="AB455" s="29">
        <f t="shared" si="459"/>
        <v>0</v>
      </c>
    </row>
    <row r="456" spans="2:28" ht="52.8" x14ac:dyDescent="0.25">
      <c r="B456" s="28" t="s">
        <v>1267</v>
      </c>
      <c r="C456" s="5" t="s">
        <v>1176</v>
      </c>
      <c r="D456" s="4" t="s">
        <v>1172</v>
      </c>
      <c r="E456" s="6">
        <v>0</v>
      </c>
      <c r="F456" s="374">
        <v>47155</v>
      </c>
      <c r="G456" s="452">
        <f t="shared" si="460"/>
        <v>0</v>
      </c>
      <c r="H456" s="373"/>
      <c r="I456" s="374">
        <v>47155</v>
      </c>
      <c r="J456" s="29">
        <f t="shared" si="495"/>
        <v>0</v>
      </c>
      <c r="K456" s="453"/>
      <c r="L456" s="7">
        <f t="shared" si="461"/>
        <v>0</v>
      </c>
      <c r="M456" s="453"/>
      <c r="N456" s="7">
        <f t="shared" si="462"/>
        <v>0</v>
      </c>
      <c r="O456" s="373">
        <f t="shared" si="463"/>
        <v>0</v>
      </c>
      <c r="P456" s="7">
        <f t="shared" si="464"/>
        <v>0</v>
      </c>
      <c r="Q456" s="373">
        <v>0</v>
      </c>
      <c r="R456" s="29">
        <f t="shared" si="465"/>
        <v>0</v>
      </c>
      <c r="S456" s="373">
        <v>0</v>
      </c>
      <c r="T456" s="29">
        <f t="shared" si="465"/>
        <v>0</v>
      </c>
      <c r="U456" s="373"/>
      <c r="V456" s="29">
        <f t="shared" ref="V456:X456" si="518">ROUND(U456*$F456,0)</f>
        <v>0</v>
      </c>
      <c r="W456" s="373"/>
      <c r="X456" s="29">
        <f t="shared" si="518"/>
        <v>0</v>
      </c>
      <c r="Y456" s="373">
        <f t="shared" si="467"/>
        <v>0</v>
      </c>
      <c r="Z456" s="29">
        <f t="shared" si="468"/>
        <v>0</v>
      </c>
      <c r="AA456" s="373">
        <f t="shared" si="458"/>
        <v>0</v>
      </c>
      <c r="AB456" s="29">
        <f t="shared" si="459"/>
        <v>0</v>
      </c>
    </row>
    <row r="457" spans="2:28" ht="52.8" x14ac:dyDescent="0.25">
      <c r="B457" s="28" t="s">
        <v>1268</v>
      </c>
      <c r="C457" s="5" t="s">
        <v>1177</v>
      </c>
      <c r="D457" s="4" t="s">
        <v>1172</v>
      </c>
      <c r="E457" s="6">
        <v>0</v>
      </c>
      <c r="F457" s="374">
        <v>75842</v>
      </c>
      <c r="G457" s="452">
        <f t="shared" si="460"/>
        <v>0</v>
      </c>
      <c r="H457" s="373"/>
      <c r="I457" s="374">
        <v>75842</v>
      </c>
      <c r="J457" s="29">
        <f t="shared" si="495"/>
        <v>0</v>
      </c>
      <c r="K457" s="453"/>
      <c r="L457" s="7">
        <f t="shared" si="461"/>
        <v>0</v>
      </c>
      <c r="M457" s="453"/>
      <c r="N457" s="7">
        <f t="shared" si="462"/>
        <v>0</v>
      </c>
      <c r="O457" s="373">
        <f t="shared" si="463"/>
        <v>0</v>
      </c>
      <c r="P457" s="7">
        <f t="shared" si="464"/>
        <v>0</v>
      </c>
      <c r="Q457" s="373">
        <v>0</v>
      </c>
      <c r="R457" s="29">
        <f t="shared" si="465"/>
        <v>0</v>
      </c>
      <c r="S457" s="373">
        <v>0</v>
      </c>
      <c r="T457" s="29">
        <f t="shared" si="465"/>
        <v>0</v>
      </c>
      <c r="U457" s="373"/>
      <c r="V457" s="29">
        <f t="shared" ref="V457:X457" si="519">ROUND(U457*$F457,0)</f>
        <v>0</v>
      </c>
      <c r="W457" s="373"/>
      <c r="X457" s="29">
        <f t="shared" si="519"/>
        <v>0</v>
      </c>
      <c r="Y457" s="373">
        <f t="shared" si="467"/>
        <v>0</v>
      </c>
      <c r="Z457" s="29">
        <f t="shared" si="468"/>
        <v>0</v>
      </c>
      <c r="AA457" s="373">
        <f t="shared" si="458"/>
        <v>0</v>
      </c>
      <c r="AB457" s="29">
        <f t="shared" si="459"/>
        <v>0</v>
      </c>
    </row>
    <row r="458" spans="2:28" ht="79.2" x14ac:dyDescent="0.25">
      <c r="B458" s="28" t="s">
        <v>1269</v>
      </c>
      <c r="C458" s="5" t="s">
        <v>1178</v>
      </c>
      <c r="D458" s="4" t="s">
        <v>13</v>
      </c>
      <c r="E458" s="6">
        <v>0</v>
      </c>
      <c r="F458" s="374">
        <v>180933</v>
      </c>
      <c r="G458" s="452">
        <f t="shared" si="460"/>
        <v>0</v>
      </c>
      <c r="H458" s="373"/>
      <c r="I458" s="374">
        <v>180933</v>
      </c>
      <c r="J458" s="29">
        <f t="shared" si="495"/>
        <v>0</v>
      </c>
      <c r="K458" s="453"/>
      <c r="L458" s="7">
        <f t="shared" si="461"/>
        <v>0</v>
      </c>
      <c r="M458" s="453"/>
      <c r="N458" s="7">
        <f t="shared" si="462"/>
        <v>0</v>
      </c>
      <c r="O458" s="373">
        <f t="shared" si="463"/>
        <v>0</v>
      </c>
      <c r="P458" s="7">
        <f t="shared" si="464"/>
        <v>0</v>
      </c>
      <c r="Q458" s="373">
        <v>0</v>
      </c>
      <c r="R458" s="29">
        <f t="shared" si="465"/>
        <v>0</v>
      </c>
      <c r="S458" s="373">
        <v>0</v>
      </c>
      <c r="T458" s="29">
        <f t="shared" si="465"/>
        <v>0</v>
      </c>
      <c r="U458" s="373"/>
      <c r="V458" s="29">
        <f t="shared" ref="V458:X458" si="520">ROUND(U458*$F458,0)</f>
        <v>0</v>
      </c>
      <c r="W458" s="373"/>
      <c r="X458" s="29">
        <f t="shared" si="520"/>
        <v>0</v>
      </c>
      <c r="Y458" s="373">
        <f t="shared" si="467"/>
        <v>0</v>
      </c>
      <c r="Z458" s="29">
        <f t="shared" si="468"/>
        <v>0</v>
      </c>
      <c r="AA458" s="373">
        <f t="shared" si="458"/>
        <v>0</v>
      </c>
      <c r="AB458" s="29">
        <f t="shared" si="459"/>
        <v>0</v>
      </c>
    </row>
    <row r="459" spans="2:28" ht="79.2" x14ac:dyDescent="0.25">
      <c r="B459" s="28" t="s">
        <v>1270</v>
      </c>
      <c r="C459" s="5" t="s">
        <v>1179</v>
      </c>
      <c r="D459" s="4" t="s">
        <v>13</v>
      </c>
      <c r="E459" s="6">
        <v>0</v>
      </c>
      <c r="F459" s="374">
        <v>83701</v>
      </c>
      <c r="G459" s="452">
        <f t="shared" si="460"/>
        <v>0</v>
      </c>
      <c r="H459" s="373"/>
      <c r="I459" s="374">
        <v>83701</v>
      </c>
      <c r="J459" s="29">
        <f t="shared" si="495"/>
        <v>0</v>
      </c>
      <c r="K459" s="453"/>
      <c r="L459" s="7">
        <f t="shared" si="461"/>
        <v>0</v>
      </c>
      <c r="M459" s="453"/>
      <c r="N459" s="7">
        <f t="shared" si="462"/>
        <v>0</v>
      </c>
      <c r="O459" s="373">
        <f t="shared" si="463"/>
        <v>0</v>
      </c>
      <c r="P459" s="7">
        <f t="shared" si="464"/>
        <v>0</v>
      </c>
      <c r="Q459" s="373">
        <v>0</v>
      </c>
      <c r="R459" s="29">
        <f t="shared" si="465"/>
        <v>0</v>
      </c>
      <c r="S459" s="373">
        <v>0</v>
      </c>
      <c r="T459" s="29">
        <f t="shared" si="465"/>
        <v>0</v>
      </c>
      <c r="U459" s="373"/>
      <c r="V459" s="29">
        <f t="shared" ref="V459:X459" si="521">ROUND(U459*$F459,0)</f>
        <v>0</v>
      </c>
      <c r="W459" s="373"/>
      <c r="X459" s="29">
        <f t="shared" si="521"/>
        <v>0</v>
      </c>
      <c r="Y459" s="373">
        <f t="shared" si="467"/>
        <v>0</v>
      </c>
      <c r="Z459" s="29">
        <f t="shared" si="468"/>
        <v>0</v>
      </c>
      <c r="AA459" s="373">
        <f t="shared" si="458"/>
        <v>0</v>
      </c>
      <c r="AB459" s="29">
        <f t="shared" si="459"/>
        <v>0</v>
      </c>
    </row>
    <row r="460" spans="2:28" ht="79.2" x14ac:dyDescent="0.25">
      <c r="B460" s="28" t="s">
        <v>1271</v>
      </c>
      <c r="C460" s="5" t="s">
        <v>1180</v>
      </c>
      <c r="D460" s="4" t="s">
        <v>1172</v>
      </c>
      <c r="E460" s="6">
        <v>0</v>
      </c>
      <c r="F460" s="374">
        <v>1288195</v>
      </c>
      <c r="G460" s="452">
        <f t="shared" si="460"/>
        <v>0</v>
      </c>
      <c r="H460" s="373"/>
      <c r="I460" s="374">
        <v>1288195</v>
      </c>
      <c r="J460" s="29">
        <f t="shared" si="495"/>
        <v>0</v>
      </c>
      <c r="K460" s="453"/>
      <c r="L460" s="7">
        <f t="shared" si="461"/>
        <v>0</v>
      </c>
      <c r="M460" s="453"/>
      <c r="N460" s="7">
        <f t="shared" si="462"/>
        <v>0</v>
      </c>
      <c r="O460" s="373">
        <f t="shared" si="463"/>
        <v>0</v>
      </c>
      <c r="P460" s="7">
        <f t="shared" si="464"/>
        <v>0</v>
      </c>
      <c r="Q460" s="373">
        <v>0</v>
      </c>
      <c r="R460" s="29">
        <f t="shared" si="465"/>
        <v>0</v>
      </c>
      <c r="S460" s="373">
        <v>0</v>
      </c>
      <c r="T460" s="29">
        <f t="shared" si="465"/>
        <v>0</v>
      </c>
      <c r="U460" s="373"/>
      <c r="V460" s="29">
        <f t="shared" ref="V460:X460" si="522">ROUND(U460*$F460,0)</f>
        <v>0</v>
      </c>
      <c r="W460" s="373"/>
      <c r="X460" s="29">
        <f t="shared" si="522"/>
        <v>0</v>
      </c>
      <c r="Y460" s="373">
        <f t="shared" si="467"/>
        <v>0</v>
      </c>
      <c r="Z460" s="29">
        <f t="shared" si="468"/>
        <v>0</v>
      </c>
      <c r="AA460" s="373">
        <f t="shared" si="458"/>
        <v>0</v>
      </c>
      <c r="AB460" s="29">
        <f t="shared" si="459"/>
        <v>0</v>
      </c>
    </row>
    <row r="461" spans="2:28" ht="26.4" x14ac:dyDescent="0.25">
      <c r="B461" s="28" t="s">
        <v>1272</v>
      </c>
      <c r="C461" s="5" t="s">
        <v>1181</v>
      </c>
      <c r="D461" s="4" t="s">
        <v>1182</v>
      </c>
      <c r="E461" s="6">
        <v>0</v>
      </c>
      <c r="F461" s="374">
        <v>20017</v>
      </c>
      <c r="G461" s="452">
        <f t="shared" si="460"/>
        <v>0</v>
      </c>
      <c r="H461" s="373"/>
      <c r="I461" s="374">
        <v>20017</v>
      </c>
      <c r="J461" s="29">
        <f t="shared" si="495"/>
        <v>0</v>
      </c>
      <c r="K461" s="453"/>
      <c r="L461" s="7">
        <f t="shared" si="461"/>
        <v>0</v>
      </c>
      <c r="M461" s="453"/>
      <c r="N461" s="7">
        <f t="shared" si="462"/>
        <v>0</v>
      </c>
      <c r="O461" s="373">
        <f t="shared" si="463"/>
        <v>0</v>
      </c>
      <c r="P461" s="7">
        <f t="shared" si="464"/>
        <v>0</v>
      </c>
      <c r="Q461" s="373">
        <v>0</v>
      </c>
      <c r="R461" s="29">
        <f t="shared" si="465"/>
        <v>0</v>
      </c>
      <c r="S461" s="373">
        <v>0</v>
      </c>
      <c r="T461" s="29">
        <f t="shared" si="465"/>
        <v>0</v>
      </c>
      <c r="U461" s="373"/>
      <c r="V461" s="29">
        <f t="shared" ref="V461:X461" si="523">ROUND(U461*$F461,0)</f>
        <v>0</v>
      </c>
      <c r="W461" s="373"/>
      <c r="X461" s="29">
        <f t="shared" si="523"/>
        <v>0</v>
      </c>
      <c r="Y461" s="373">
        <f t="shared" si="467"/>
        <v>0</v>
      </c>
      <c r="Z461" s="29">
        <f t="shared" si="468"/>
        <v>0</v>
      </c>
      <c r="AA461" s="373">
        <f t="shared" si="458"/>
        <v>0</v>
      </c>
      <c r="AB461" s="29">
        <f t="shared" si="459"/>
        <v>0</v>
      </c>
    </row>
    <row r="462" spans="2:28" ht="105.6" x14ac:dyDescent="0.25">
      <c r="B462" s="28" t="s">
        <v>1273</v>
      </c>
      <c r="C462" s="5" t="s">
        <v>1183</v>
      </c>
      <c r="D462" s="4" t="s">
        <v>1172</v>
      </c>
      <c r="E462" s="6">
        <v>0</v>
      </c>
      <c r="F462" s="374">
        <v>16329</v>
      </c>
      <c r="G462" s="452">
        <f t="shared" si="460"/>
        <v>0</v>
      </c>
      <c r="H462" s="373"/>
      <c r="I462" s="374">
        <v>16329</v>
      </c>
      <c r="J462" s="29">
        <f t="shared" si="495"/>
        <v>0</v>
      </c>
      <c r="K462" s="453"/>
      <c r="L462" s="7">
        <f t="shared" si="461"/>
        <v>0</v>
      </c>
      <c r="M462" s="453"/>
      <c r="N462" s="7">
        <f t="shared" si="462"/>
        <v>0</v>
      </c>
      <c r="O462" s="373">
        <f t="shared" si="463"/>
        <v>0</v>
      </c>
      <c r="P462" s="7">
        <f t="shared" si="464"/>
        <v>0</v>
      </c>
      <c r="Q462" s="373">
        <v>0</v>
      </c>
      <c r="R462" s="29">
        <f t="shared" si="465"/>
        <v>0</v>
      </c>
      <c r="S462" s="373">
        <v>0</v>
      </c>
      <c r="T462" s="29">
        <f t="shared" si="465"/>
        <v>0</v>
      </c>
      <c r="U462" s="373"/>
      <c r="V462" s="29">
        <f t="shared" ref="V462:X462" si="524">ROUND(U462*$F462,0)</f>
        <v>0</v>
      </c>
      <c r="W462" s="373"/>
      <c r="X462" s="29">
        <f t="shared" si="524"/>
        <v>0</v>
      </c>
      <c r="Y462" s="373">
        <f t="shared" si="467"/>
        <v>0</v>
      </c>
      <c r="Z462" s="29">
        <f t="shared" si="468"/>
        <v>0</v>
      </c>
      <c r="AA462" s="373">
        <f t="shared" si="458"/>
        <v>0</v>
      </c>
      <c r="AB462" s="29">
        <f t="shared" si="459"/>
        <v>0</v>
      </c>
    </row>
    <row r="463" spans="2:28" ht="105.6" x14ac:dyDescent="0.25">
      <c r="B463" s="28" t="s">
        <v>1274</v>
      </c>
      <c r="C463" s="5" t="s">
        <v>1184</v>
      </c>
      <c r="D463" s="4" t="s">
        <v>1172</v>
      </c>
      <c r="E463" s="6">
        <v>0</v>
      </c>
      <c r="F463" s="374">
        <v>27666</v>
      </c>
      <c r="G463" s="452">
        <f t="shared" si="460"/>
        <v>0</v>
      </c>
      <c r="H463" s="373"/>
      <c r="I463" s="374">
        <v>27666</v>
      </c>
      <c r="J463" s="29">
        <f t="shared" si="495"/>
        <v>0</v>
      </c>
      <c r="K463" s="453"/>
      <c r="L463" s="7">
        <f t="shared" si="461"/>
        <v>0</v>
      </c>
      <c r="M463" s="453"/>
      <c r="N463" s="7">
        <f t="shared" si="462"/>
        <v>0</v>
      </c>
      <c r="O463" s="373">
        <f t="shared" si="463"/>
        <v>0</v>
      </c>
      <c r="P463" s="7">
        <f t="shared" si="464"/>
        <v>0</v>
      </c>
      <c r="Q463" s="373">
        <v>0</v>
      </c>
      <c r="R463" s="29">
        <f t="shared" si="465"/>
        <v>0</v>
      </c>
      <c r="S463" s="373">
        <v>0</v>
      </c>
      <c r="T463" s="29">
        <f t="shared" si="465"/>
        <v>0</v>
      </c>
      <c r="U463" s="373"/>
      <c r="V463" s="29">
        <f t="shared" ref="V463:X463" si="525">ROUND(U463*$F463,0)</f>
        <v>0</v>
      </c>
      <c r="W463" s="373"/>
      <c r="X463" s="29">
        <f t="shared" si="525"/>
        <v>0</v>
      </c>
      <c r="Y463" s="373">
        <f t="shared" si="467"/>
        <v>0</v>
      </c>
      <c r="Z463" s="29">
        <f t="shared" si="468"/>
        <v>0</v>
      </c>
      <c r="AA463" s="373">
        <f t="shared" si="458"/>
        <v>0</v>
      </c>
      <c r="AB463" s="29">
        <f t="shared" si="459"/>
        <v>0</v>
      </c>
    </row>
    <row r="464" spans="2:28" ht="142.94999999999999" customHeight="1" x14ac:dyDescent="0.25">
      <c r="B464" s="28" t="s">
        <v>1275</v>
      </c>
      <c r="C464" s="5" t="s">
        <v>1185</v>
      </c>
      <c r="D464" s="4" t="s">
        <v>13</v>
      </c>
      <c r="E464" s="6">
        <v>0</v>
      </c>
      <c r="F464" s="374">
        <v>11342</v>
      </c>
      <c r="G464" s="452">
        <f t="shared" si="460"/>
        <v>0</v>
      </c>
      <c r="H464" s="373"/>
      <c r="I464" s="374">
        <v>11342</v>
      </c>
      <c r="J464" s="29">
        <f t="shared" si="495"/>
        <v>0</v>
      </c>
      <c r="K464" s="453"/>
      <c r="L464" s="7">
        <f t="shared" si="461"/>
        <v>0</v>
      </c>
      <c r="M464" s="453"/>
      <c r="N464" s="7">
        <f t="shared" si="462"/>
        <v>0</v>
      </c>
      <c r="O464" s="373">
        <f t="shared" si="463"/>
        <v>0</v>
      </c>
      <c r="P464" s="7">
        <f t="shared" si="464"/>
        <v>0</v>
      </c>
      <c r="Q464" s="373">
        <v>0</v>
      </c>
      <c r="R464" s="29">
        <f t="shared" si="465"/>
        <v>0</v>
      </c>
      <c r="S464" s="373">
        <v>0</v>
      </c>
      <c r="T464" s="29">
        <f t="shared" si="465"/>
        <v>0</v>
      </c>
      <c r="U464" s="373"/>
      <c r="V464" s="29">
        <f t="shared" ref="V464:X464" si="526">ROUND(U464*$F464,0)</f>
        <v>0</v>
      </c>
      <c r="W464" s="373"/>
      <c r="X464" s="29">
        <f t="shared" si="526"/>
        <v>0</v>
      </c>
      <c r="Y464" s="373">
        <f t="shared" si="467"/>
        <v>0</v>
      </c>
      <c r="Z464" s="29">
        <f t="shared" si="468"/>
        <v>0</v>
      </c>
      <c r="AA464" s="373">
        <f t="shared" si="458"/>
        <v>0</v>
      </c>
      <c r="AB464" s="29">
        <f t="shared" si="459"/>
        <v>0</v>
      </c>
    </row>
    <row r="465" spans="2:28" ht="132" x14ac:dyDescent="0.25">
      <c r="B465" s="28" t="s">
        <v>1276</v>
      </c>
      <c r="C465" s="5" t="s">
        <v>1186</v>
      </c>
      <c r="D465" s="4" t="s">
        <v>13</v>
      </c>
      <c r="E465" s="6"/>
      <c r="F465" s="374">
        <v>10694</v>
      </c>
      <c r="G465" s="452">
        <f t="shared" si="460"/>
        <v>0</v>
      </c>
      <c r="H465" s="373"/>
      <c r="I465" s="374">
        <v>10694</v>
      </c>
      <c r="J465" s="29">
        <f t="shared" si="495"/>
        <v>0</v>
      </c>
      <c r="K465" s="453"/>
      <c r="L465" s="7">
        <f t="shared" si="461"/>
        <v>0</v>
      </c>
      <c r="M465" s="453"/>
      <c r="N465" s="7">
        <f t="shared" si="462"/>
        <v>0</v>
      </c>
      <c r="O465" s="373">
        <f t="shared" si="463"/>
        <v>0</v>
      </c>
      <c r="P465" s="7">
        <f t="shared" si="464"/>
        <v>0</v>
      </c>
      <c r="Q465" s="373">
        <v>0</v>
      </c>
      <c r="R465" s="29">
        <f t="shared" si="465"/>
        <v>0</v>
      </c>
      <c r="S465" s="373">
        <v>0</v>
      </c>
      <c r="T465" s="29">
        <f t="shared" si="465"/>
        <v>0</v>
      </c>
      <c r="U465" s="373"/>
      <c r="V465" s="29">
        <f t="shared" ref="V465:X465" si="527">ROUND(U465*$F465,0)</f>
        <v>0</v>
      </c>
      <c r="W465" s="373"/>
      <c r="X465" s="29">
        <f t="shared" si="527"/>
        <v>0</v>
      </c>
      <c r="Y465" s="373">
        <f t="shared" si="467"/>
        <v>0</v>
      </c>
      <c r="Z465" s="29">
        <f t="shared" si="468"/>
        <v>0</v>
      </c>
      <c r="AA465" s="373">
        <f t="shared" si="458"/>
        <v>0</v>
      </c>
      <c r="AB465" s="29">
        <f t="shared" si="459"/>
        <v>0</v>
      </c>
    </row>
    <row r="466" spans="2:28" ht="66" x14ac:dyDescent="0.25">
      <c r="B466" s="28" t="s">
        <v>1277</v>
      </c>
      <c r="C466" s="5" t="s">
        <v>1187</v>
      </c>
      <c r="D466" s="4" t="s">
        <v>1172</v>
      </c>
      <c r="E466" s="6">
        <v>0</v>
      </c>
      <c r="F466" s="374">
        <v>21452</v>
      </c>
      <c r="G466" s="452">
        <f t="shared" si="460"/>
        <v>0</v>
      </c>
      <c r="H466" s="373"/>
      <c r="I466" s="374">
        <v>21452</v>
      </c>
      <c r="J466" s="29">
        <f t="shared" si="495"/>
        <v>0</v>
      </c>
      <c r="K466" s="453"/>
      <c r="L466" s="7">
        <f t="shared" si="461"/>
        <v>0</v>
      </c>
      <c r="M466" s="453"/>
      <c r="N466" s="7">
        <f t="shared" si="462"/>
        <v>0</v>
      </c>
      <c r="O466" s="373">
        <f t="shared" si="463"/>
        <v>0</v>
      </c>
      <c r="P466" s="7">
        <f t="shared" si="464"/>
        <v>0</v>
      </c>
      <c r="Q466" s="373">
        <v>0</v>
      </c>
      <c r="R466" s="29">
        <f t="shared" si="465"/>
        <v>0</v>
      </c>
      <c r="S466" s="373">
        <v>0</v>
      </c>
      <c r="T466" s="29">
        <f t="shared" si="465"/>
        <v>0</v>
      </c>
      <c r="U466" s="373"/>
      <c r="V466" s="29">
        <f t="shared" ref="V466:X466" si="528">ROUND(U466*$F466,0)</f>
        <v>0</v>
      </c>
      <c r="W466" s="373"/>
      <c r="X466" s="29">
        <f t="shared" si="528"/>
        <v>0</v>
      </c>
      <c r="Y466" s="373">
        <f t="shared" si="467"/>
        <v>0</v>
      </c>
      <c r="Z466" s="29">
        <f t="shared" si="468"/>
        <v>0</v>
      </c>
      <c r="AA466" s="373">
        <f t="shared" si="458"/>
        <v>0</v>
      </c>
      <c r="AB466" s="29">
        <f t="shared" si="459"/>
        <v>0</v>
      </c>
    </row>
    <row r="467" spans="2:28" ht="66" x14ac:dyDescent="0.25">
      <c r="B467" s="28" t="s">
        <v>1278</v>
      </c>
      <c r="C467" s="5" t="s">
        <v>1188</v>
      </c>
      <c r="D467" s="4" t="s">
        <v>20</v>
      </c>
      <c r="E467" s="6">
        <v>0</v>
      </c>
      <c r="F467" s="374">
        <v>158351</v>
      </c>
      <c r="G467" s="452">
        <f t="shared" si="460"/>
        <v>0</v>
      </c>
      <c r="H467" s="373"/>
      <c r="I467" s="374">
        <v>158351</v>
      </c>
      <c r="J467" s="29">
        <f t="shared" si="495"/>
        <v>0</v>
      </c>
      <c r="K467" s="453"/>
      <c r="L467" s="7">
        <f t="shared" si="461"/>
        <v>0</v>
      </c>
      <c r="M467" s="453"/>
      <c r="N467" s="7">
        <f t="shared" si="462"/>
        <v>0</v>
      </c>
      <c r="O467" s="373">
        <f t="shared" si="463"/>
        <v>0</v>
      </c>
      <c r="P467" s="7">
        <f t="shared" si="464"/>
        <v>0</v>
      </c>
      <c r="Q467" s="373">
        <v>0</v>
      </c>
      <c r="R467" s="29">
        <f t="shared" si="465"/>
        <v>0</v>
      </c>
      <c r="S467" s="373">
        <v>0</v>
      </c>
      <c r="T467" s="29">
        <f t="shared" si="465"/>
        <v>0</v>
      </c>
      <c r="U467" s="373"/>
      <c r="V467" s="29">
        <f t="shared" ref="V467:X467" si="529">ROUND(U467*$F467,0)</f>
        <v>0</v>
      </c>
      <c r="W467" s="373"/>
      <c r="X467" s="29">
        <f t="shared" si="529"/>
        <v>0</v>
      </c>
      <c r="Y467" s="373">
        <f t="shared" si="467"/>
        <v>0</v>
      </c>
      <c r="Z467" s="29">
        <f t="shared" si="468"/>
        <v>0</v>
      </c>
      <c r="AA467" s="373">
        <f t="shared" si="458"/>
        <v>0</v>
      </c>
      <c r="AB467" s="29">
        <f t="shared" si="459"/>
        <v>0</v>
      </c>
    </row>
    <row r="468" spans="2:28" ht="79.2" x14ac:dyDescent="0.25">
      <c r="B468" s="28" t="s">
        <v>1279</v>
      </c>
      <c r="C468" s="5" t="s">
        <v>1189</v>
      </c>
      <c r="D468" s="4" t="s">
        <v>17</v>
      </c>
      <c r="E468" s="6">
        <v>0</v>
      </c>
      <c r="F468" s="374">
        <v>14317</v>
      </c>
      <c r="G468" s="452">
        <f t="shared" si="460"/>
        <v>0</v>
      </c>
      <c r="H468" s="373"/>
      <c r="I468" s="374">
        <v>14317</v>
      </c>
      <c r="J468" s="29">
        <f t="shared" si="495"/>
        <v>0</v>
      </c>
      <c r="K468" s="453"/>
      <c r="L468" s="7">
        <f t="shared" si="461"/>
        <v>0</v>
      </c>
      <c r="M468" s="453"/>
      <c r="N468" s="7">
        <f t="shared" si="462"/>
        <v>0</v>
      </c>
      <c r="O468" s="373">
        <f t="shared" si="463"/>
        <v>0</v>
      </c>
      <c r="P468" s="7">
        <f t="shared" si="464"/>
        <v>0</v>
      </c>
      <c r="Q468" s="373">
        <v>0</v>
      </c>
      <c r="R468" s="29">
        <f t="shared" si="465"/>
        <v>0</v>
      </c>
      <c r="S468" s="373">
        <v>0</v>
      </c>
      <c r="T468" s="29">
        <f t="shared" si="465"/>
        <v>0</v>
      </c>
      <c r="U468" s="373"/>
      <c r="V468" s="29">
        <f t="shared" ref="V468:X468" si="530">ROUND(U468*$F468,0)</f>
        <v>0</v>
      </c>
      <c r="W468" s="373"/>
      <c r="X468" s="29">
        <f t="shared" si="530"/>
        <v>0</v>
      </c>
      <c r="Y468" s="373">
        <f t="shared" si="467"/>
        <v>0</v>
      </c>
      <c r="Z468" s="29">
        <f t="shared" si="468"/>
        <v>0</v>
      </c>
      <c r="AA468" s="373">
        <f t="shared" si="458"/>
        <v>0</v>
      </c>
      <c r="AB468" s="29">
        <f t="shared" si="459"/>
        <v>0</v>
      </c>
    </row>
    <row r="469" spans="2:28" ht="76.95" customHeight="1" x14ac:dyDescent="0.25">
      <c r="B469" s="28" t="s">
        <v>1280</v>
      </c>
      <c r="C469" s="5" t="s">
        <v>1190</v>
      </c>
      <c r="D469" s="4" t="s">
        <v>1191</v>
      </c>
      <c r="E469" s="6">
        <v>0</v>
      </c>
      <c r="F469" s="374">
        <v>28928</v>
      </c>
      <c r="G469" s="452">
        <f t="shared" si="460"/>
        <v>0</v>
      </c>
      <c r="H469" s="373"/>
      <c r="I469" s="374">
        <v>28928</v>
      </c>
      <c r="J469" s="29">
        <f t="shared" si="495"/>
        <v>0</v>
      </c>
      <c r="K469" s="453"/>
      <c r="L469" s="7">
        <f t="shared" si="461"/>
        <v>0</v>
      </c>
      <c r="M469" s="453"/>
      <c r="N469" s="7">
        <f t="shared" si="462"/>
        <v>0</v>
      </c>
      <c r="O469" s="373">
        <f t="shared" si="463"/>
        <v>0</v>
      </c>
      <c r="P469" s="7">
        <f t="shared" si="464"/>
        <v>0</v>
      </c>
      <c r="Q469" s="373">
        <v>0</v>
      </c>
      <c r="R469" s="29">
        <f t="shared" si="465"/>
        <v>0</v>
      </c>
      <c r="S469" s="373">
        <v>0</v>
      </c>
      <c r="T469" s="29">
        <f t="shared" si="465"/>
        <v>0</v>
      </c>
      <c r="U469" s="373"/>
      <c r="V469" s="29">
        <f t="shared" ref="V469:X469" si="531">ROUND(U469*$F469,0)</f>
        <v>0</v>
      </c>
      <c r="W469" s="373"/>
      <c r="X469" s="29">
        <f t="shared" si="531"/>
        <v>0</v>
      </c>
      <c r="Y469" s="373">
        <f t="shared" si="467"/>
        <v>0</v>
      </c>
      <c r="Z469" s="29">
        <f t="shared" si="468"/>
        <v>0</v>
      </c>
      <c r="AA469" s="373">
        <f t="shared" si="458"/>
        <v>0</v>
      </c>
      <c r="AB469" s="29">
        <f t="shared" si="459"/>
        <v>0</v>
      </c>
    </row>
    <row r="470" spans="2:28" ht="39.6" x14ac:dyDescent="0.25">
      <c r="B470" s="28" t="s">
        <v>1281</v>
      </c>
      <c r="C470" s="5" t="s">
        <v>1192</v>
      </c>
      <c r="D470" s="4" t="s">
        <v>1172</v>
      </c>
      <c r="E470" s="6">
        <v>0</v>
      </c>
      <c r="F470" s="374">
        <v>223051</v>
      </c>
      <c r="G470" s="452">
        <f t="shared" si="460"/>
        <v>0</v>
      </c>
      <c r="H470" s="373"/>
      <c r="I470" s="374">
        <v>223051</v>
      </c>
      <c r="J470" s="29">
        <f t="shared" si="495"/>
        <v>0</v>
      </c>
      <c r="K470" s="453"/>
      <c r="L470" s="7">
        <f t="shared" si="461"/>
        <v>0</v>
      </c>
      <c r="M470" s="453"/>
      <c r="N470" s="7">
        <f t="shared" si="462"/>
        <v>0</v>
      </c>
      <c r="O470" s="373">
        <f t="shared" si="463"/>
        <v>0</v>
      </c>
      <c r="P470" s="7">
        <f t="shared" si="464"/>
        <v>0</v>
      </c>
      <c r="Q470" s="373">
        <v>0</v>
      </c>
      <c r="R470" s="29">
        <f t="shared" si="465"/>
        <v>0</v>
      </c>
      <c r="S470" s="373">
        <v>0</v>
      </c>
      <c r="T470" s="29">
        <f t="shared" si="465"/>
        <v>0</v>
      </c>
      <c r="U470" s="373"/>
      <c r="V470" s="29">
        <f t="shared" ref="V470:X470" si="532">ROUND(U470*$F470,0)</f>
        <v>0</v>
      </c>
      <c r="W470" s="373"/>
      <c r="X470" s="29">
        <f t="shared" si="532"/>
        <v>0</v>
      </c>
      <c r="Y470" s="373">
        <f t="shared" si="467"/>
        <v>0</v>
      </c>
      <c r="Z470" s="29">
        <f t="shared" si="468"/>
        <v>0</v>
      </c>
      <c r="AA470" s="373">
        <f t="shared" ref="AA470:AA533" si="533">O470-Y470</f>
        <v>0</v>
      </c>
      <c r="AB470" s="29">
        <f t="shared" ref="AB470:AB533" si="534">P470-Z470</f>
        <v>0</v>
      </c>
    </row>
    <row r="471" spans="2:28" ht="79.2" x14ac:dyDescent="0.25">
      <c r="B471" s="28" t="s">
        <v>1282</v>
      </c>
      <c r="C471" s="5" t="s">
        <v>1193</v>
      </c>
      <c r="D471" s="4" t="s">
        <v>1172</v>
      </c>
      <c r="E471" s="6">
        <v>0</v>
      </c>
      <c r="F471" s="374">
        <v>979911</v>
      </c>
      <c r="G471" s="452">
        <f t="shared" ref="G471:G534" si="535">F471*E471</f>
        <v>0</v>
      </c>
      <c r="H471" s="373"/>
      <c r="I471" s="374">
        <v>979911</v>
      </c>
      <c r="J471" s="29">
        <f t="shared" si="495"/>
        <v>0</v>
      </c>
      <c r="K471" s="453"/>
      <c r="L471" s="7">
        <f t="shared" ref="L471:L534" si="536">K471*F471</f>
        <v>0</v>
      </c>
      <c r="M471" s="453"/>
      <c r="N471" s="7">
        <f t="shared" ref="N471:N534" si="537">+F471*M471</f>
        <v>0</v>
      </c>
      <c r="O471" s="373">
        <f t="shared" ref="O471:O534" si="538">+E471+H471+K471-M471</f>
        <v>0</v>
      </c>
      <c r="P471" s="7">
        <f t="shared" ref="P471:P534" si="539">+O471*I471</f>
        <v>0</v>
      </c>
      <c r="Q471" s="373">
        <v>0</v>
      </c>
      <c r="R471" s="29">
        <f t="shared" ref="R471:T534" si="540">ROUND(Q471*$F471,0)</f>
        <v>0</v>
      </c>
      <c r="S471" s="373">
        <v>0</v>
      </c>
      <c r="T471" s="29">
        <f t="shared" si="540"/>
        <v>0</v>
      </c>
      <c r="U471" s="373"/>
      <c r="V471" s="29">
        <f t="shared" ref="V471:X471" si="541">ROUND(U471*$F471,0)</f>
        <v>0</v>
      </c>
      <c r="W471" s="373"/>
      <c r="X471" s="29">
        <f t="shared" si="541"/>
        <v>0</v>
      </c>
      <c r="Y471" s="373">
        <f t="shared" ref="Y471:Y534" si="542">Q471+S471+U471+W471</f>
        <v>0</v>
      </c>
      <c r="Z471" s="29">
        <f t="shared" ref="Z471:Z534" si="543">+R471+T471+V471+X471</f>
        <v>0</v>
      </c>
      <c r="AA471" s="373">
        <f t="shared" si="533"/>
        <v>0</v>
      </c>
      <c r="AB471" s="29">
        <f t="shared" si="534"/>
        <v>0</v>
      </c>
    </row>
    <row r="472" spans="2:28" ht="158.4" x14ac:dyDescent="0.25">
      <c r="B472" s="28" t="s">
        <v>1283</v>
      </c>
      <c r="C472" s="5" t="s">
        <v>1428</v>
      </c>
      <c r="D472" s="4" t="s">
        <v>17</v>
      </c>
      <c r="E472" s="6">
        <v>0</v>
      </c>
      <c r="F472" s="374">
        <v>272955</v>
      </c>
      <c r="G472" s="452">
        <f t="shared" si="535"/>
        <v>0</v>
      </c>
      <c r="H472" s="373"/>
      <c r="I472" s="374">
        <v>272955</v>
      </c>
      <c r="J472" s="29">
        <f t="shared" si="495"/>
        <v>0</v>
      </c>
      <c r="K472" s="453"/>
      <c r="L472" s="7">
        <f t="shared" si="536"/>
        <v>0</v>
      </c>
      <c r="M472" s="453"/>
      <c r="N472" s="7">
        <f t="shared" si="537"/>
        <v>0</v>
      </c>
      <c r="O472" s="373">
        <f t="shared" si="538"/>
        <v>0</v>
      </c>
      <c r="P472" s="7">
        <f t="shared" si="539"/>
        <v>0</v>
      </c>
      <c r="Q472" s="373">
        <v>0</v>
      </c>
      <c r="R472" s="29">
        <f t="shared" si="540"/>
        <v>0</v>
      </c>
      <c r="S472" s="373">
        <v>0</v>
      </c>
      <c r="T472" s="29">
        <f t="shared" si="540"/>
        <v>0</v>
      </c>
      <c r="U472" s="373"/>
      <c r="V472" s="29">
        <f t="shared" ref="V472:X472" si="544">ROUND(U472*$F472,0)</f>
        <v>0</v>
      </c>
      <c r="W472" s="373"/>
      <c r="X472" s="29">
        <f t="shared" si="544"/>
        <v>0</v>
      </c>
      <c r="Y472" s="373">
        <f t="shared" si="542"/>
        <v>0</v>
      </c>
      <c r="Z472" s="29">
        <f t="shared" si="543"/>
        <v>0</v>
      </c>
      <c r="AA472" s="373">
        <f t="shared" si="533"/>
        <v>0</v>
      </c>
      <c r="AB472" s="29">
        <f t="shared" si="534"/>
        <v>0</v>
      </c>
    </row>
    <row r="473" spans="2:28" ht="165" customHeight="1" x14ac:dyDescent="0.25">
      <c r="B473" s="28" t="s">
        <v>1284</v>
      </c>
      <c r="C473" s="5" t="s">
        <v>1429</v>
      </c>
      <c r="D473" s="4" t="s">
        <v>17</v>
      </c>
      <c r="E473" s="6">
        <v>0</v>
      </c>
      <c r="F473" s="374">
        <v>252201</v>
      </c>
      <c r="G473" s="452">
        <f t="shared" si="535"/>
        <v>0</v>
      </c>
      <c r="H473" s="373"/>
      <c r="I473" s="374">
        <v>252201</v>
      </c>
      <c r="J473" s="29">
        <f t="shared" si="495"/>
        <v>0</v>
      </c>
      <c r="K473" s="453"/>
      <c r="L473" s="7">
        <f t="shared" si="536"/>
        <v>0</v>
      </c>
      <c r="M473" s="453"/>
      <c r="N473" s="7">
        <f t="shared" si="537"/>
        <v>0</v>
      </c>
      <c r="O473" s="373">
        <f t="shared" si="538"/>
        <v>0</v>
      </c>
      <c r="P473" s="7">
        <f t="shared" si="539"/>
        <v>0</v>
      </c>
      <c r="Q473" s="373">
        <v>0</v>
      </c>
      <c r="R473" s="29">
        <f t="shared" si="540"/>
        <v>0</v>
      </c>
      <c r="S473" s="373">
        <v>0</v>
      </c>
      <c r="T473" s="29">
        <f t="shared" si="540"/>
        <v>0</v>
      </c>
      <c r="U473" s="373"/>
      <c r="V473" s="29">
        <f t="shared" ref="V473:X473" si="545">ROUND(U473*$F473,0)</f>
        <v>0</v>
      </c>
      <c r="W473" s="373"/>
      <c r="X473" s="29">
        <f t="shared" si="545"/>
        <v>0</v>
      </c>
      <c r="Y473" s="373">
        <f t="shared" si="542"/>
        <v>0</v>
      </c>
      <c r="Z473" s="29">
        <f t="shared" si="543"/>
        <v>0</v>
      </c>
      <c r="AA473" s="373">
        <f t="shared" si="533"/>
        <v>0</v>
      </c>
      <c r="AB473" s="29">
        <f t="shared" si="534"/>
        <v>0</v>
      </c>
    </row>
    <row r="474" spans="2:28" ht="107.4" customHeight="1" x14ac:dyDescent="0.25">
      <c r="B474" s="28" t="s">
        <v>1285</v>
      </c>
      <c r="C474" s="5" t="s">
        <v>1195</v>
      </c>
      <c r="D474" s="4" t="s">
        <v>17</v>
      </c>
      <c r="E474" s="6">
        <v>0</v>
      </c>
      <c r="F474" s="374">
        <v>172970</v>
      </c>
      <c r="G474" s="452">
        <f t="shared" si="535"/>
        <v>0</v>
      </c>
      <c r="H474" s="373"/>
      <c r="I474" s="374">
        <v>172970</v>
      </c>
      <c r="J474" s="29">
        <f t="shared" si="495"/>
        <v>0</v>
      </c>
      <c r="K474" s="453"/>
      <c r="L474" s="7">
        <f t="shared" si="536"/>
        <v>0</v>
      </c>
      <c r="M474" s="453"/>
      <c r="N474" s="7">
        <f t="shared" si="537"/>
        <v>0</v>
      </c>
      <c r="O474" s="373">
        <f t="shared" si="538"/>
        <v>0</v>
      </c>
      <c r="P474" s="7">
        <f t="shared" si="539"/>
        <v>0</v>
      </c>
      <c r="Q474" s="373">
        <v>0</v>
      </c>
      <c r="R474" s="29">
        <f t="shared" si="540"/>
        <v>0</v>
      </c>
      <c r="S474" s="373">
        <v>0</v>
      </c>
      <c r="T474" s="29">
        <f t="shared" si="540"/>
        <v>0</v>
      </c>
      <c r="U474" s="373"/>
      <c r="V474" s="29">
        <f t="shared" ref="V474:X474" si="546">ROUND(U474*$F474,0)</f>
        <v>0</v>
      </c>
      <c r="W474" s="373"/>
      <c r="X474" s="29">
        <f t="shared" si="546"/>
        <v>0</v>
      </c>
      <c r="Y474" s="373">
        <f t="shared" si="542"/>
        <v>0</v>
      </c>
      <c r="Z474" s="29">
        <f t="shared" si="543"/>
        <v>0</v>
      </c>
      <c r="AA474" s="373">
        <f t="shared" si="533"/>
        <v>0</v>
      </c>
      <c r="AB474" s="29">
        <f t="shared" si="534"/>
        <v>0</v>
      </c>
    </row>
    <row r="475" spans="2:28" ht="92.4" x14ac:dyDescent="0.25">
      <c r="B475" s="28" t="s">
        <v>1286</v>
      </c>
      <c r="C475" s="5" t="s">
        <v>1196</v>
      </c>
      <c r="D475" s="4" t="s">
        <v>17</v>
      </c>
      <c r="E475" s="6">
        <v>0</v>
      </c>
      <c r="F475" s="374">
        <v>219128</v>
      </c>
      <c r="G475" s="452">
        <f t="shared" si="535"/>
        <v>0</v>
      </c>
      <c r="H475" s="373"/>
      <c r="I475" s="374">
        <v>219128</v>
      </c>
      <c r="J475" s="29">
        <f t="shared" si="495"/>
        <v>0</v>
      </c>
      <c r="K475" s="453"/>
      <c r="L475" s="7">
        <f t="shared" si="536"/>
        <v>0</v>
      </c>
      <c r="M475" s="453"/>
      <c r="N475" s="7">
        <f t="shared" si="537"/>
        <v>0</v>
      </c>
      <c r="O475" s="373">
        <f t="shared" si="538"/>
        <v>0</v>
      </c>
      <c r="P475" s="7">
        <f t="shared" si="539"/>
        <v>0</v>
      </c>
      <c r="Q475" s="373">
        <v>0</v>
      </c>
      <c r="R475" s="29">
        <f t="shared" si="540"/>
        <v>0</v>
      </c>
      <c r="S475" s="373">
        <v>0</v>
      </c>
      <c r="T475" s="29">
        <f t="shared" si="540"/>
        <v>0</v>
      </c>
      <c r="U475" s="373"/>
      <c r="V475" s="29">
        <f t="shared" ref="V475:X475" si="547">ROUND(U475*$F475,0)</f>
        <v>0</v>
      </c>
      <c r="W475" s="373"/>
      <c r="X475" s="29">
        <f t="shared" si="547"/>
        <v>0</v>
      </c>
      <c r="Y475" s="373">
        <f t="shared" si="542"/>
        <v>0</v>
      </c>
      <c r="Z475" s="29">
        <f t="shared" si="543"/>
        <v>0</v>
      </c>
      <c r="AA475" s="373">
        <f t="shared" si="533"/>
        <v>0</v>
      </c>
      <c r="AB475" s="29">
        <f t="shared" si="534"/>
        <v>0</v>
      </c>
    </row>
    <row r="476" spans="2:28" ht="92.4" x14ac:dyDescent="0.25">
      <c r="B476" s="28" t="s">
        <v>1287</v>
      </c>
      <c r="C476" s="5" t="s">
        <v>1197</v>
      </c>
      <c r="D476" s="4" t="s">
        <v>17</v>
      </c>
      <c r="E476" s="6">
        <v>0</v>
      </c>
      <c r="F476" s="374">
        <v>241181</v>
      </c>
      <c r="G476" s="452">
        <f t="shared" si="535"/>
        <v>0</v>
      </c>
      <c r="H476" s="373"/>
      <c r="I476" s="374">
        <v>241181</v>
      </c>
      <c r="J476" s="29">
        <f t="shared" si="495"/>
        <v>0</v>
      </c>
      <c r="K476" s="453"/>
      <c r="L476" s="7">
        <f t="shared" si="536"/>
        <v>0</v>
      </c>
      <c r="M476" s="453"/>
      <c r="N476" s="7">
        <f t="shared" si="537"/>
        <v>0</v>
      </c>
      <c r="O476" s="373">
        <f t="shared" si="538"/>
        <v>0</v>
      </c>
      <c r="P476" s="7">
        <f t="shared" si="539"/>
        <v>0</v>
      </c>
      <c r="Q476" s="373">
        <v>0</v>
      </c>
      <c r="R476" s="29">
        <f t="shared" si="540"/>
        <v>0</v>
      </c>
      <c r="S476" s="373">
        <v>0</v>
      </c>
      <c r="T476" s="29">
        <f t="shared" si="540"/>
        <v>0</v>
      </c>
      <c r="U476" s="373"/>
      <c r="V476" s="29">
        <f t="shared" ref="V476:X476" si="548">ROUND(U476*$F476,0)</f>
        <v>0</v>
      </c>
      <c r="W476" s="373"/>
      <c r="X476" s="29">
        <f t="shared" si="548"/>
        <v>0</v>
      </c>
      <c r="Y476" s="373">
        <f t="shared" si="542"/>
        <v>0</v>
      </c>
      <c r="Z476" s="29">
        <f t="shared" si="543"/>
        <v>0</v>
      </c>
      <c r="AA476" s="373">
        <f t="shared" si="533"/>
        <v>0</v>
      </c>
      <c r="AB476" s="29">
        <f t="shared" si="534"/>
        <v>0</v>
      </c>
    </row>
    <row r="477" spans="2:28" ht="114.6" customHeight="1" x14ac:dyDescent="0.25">
      <c r="B477" s="28" t="s">
        <v>1288</v>
      </c>
      <c r="C477" s="5" t="s">
        <v>1198</v>
      </c>
      <c r="D477" s="4" t="s">
        <v>13</v>
      </c>
      <c r="E477" s="6">
        <v>0</v>
      </c>
      <c r="F477" s="374">
        <v>91442</v>
      </c>
      <c r="G477" s="452">
        <f t="shared" si="535"/>
        <v>0</v>
      </c>
      <c r="H477" s="373"/>
      <c r="I477" s="374">
        <v>91442</v>
      </c>
      <c r="J477" s="29">
        <f t="shared" si="495"/>
        <v>0</v>
      </c>
      <c r="K477" s="453"/>
      <c r="L477" s="7">
        <f t="shared" si="536"/>
        <v>0</v>
      </c>
      <c r="M477" s="453"/>
      <c r="N477" s="7">
        <f t="shared" si="537"/>
        <v>0</v>
      </c>
      <c r="O477" s="373">
        <f t="shared" si="538"/>
        <v>0</v>
      </c>
      <c r="P477" s="7">
        <f t="shared" si="539"/>
        <v>0</v>
      </c>
      <c r="Q477" s="373">
        <v>0</v>
      </c>
      <c r="R477" s="29">
        <f t="shared" si="540"/>
        <v>0</v>
      </c>
      <c r="S477" s="373">
        <v>0</v>
      </c>
      <c r="T477" s="29">
        <f t="shared" si="540"/>
        <v>0</v>
      </c>
      <c r="U477" s="373"/>
      <c r="V477" s="29">
        <f t="shared" ref="V477:X477" si="549">ROUND(U477*$F477,0)</f>
        <v>0</v>
      </c>
      <c r="W477" s="373"/>
      <c r="X477" s="29">
        <f t="shared" si="549"/>
        <v>0</v>
      </c>
      <c r="Y477" s="373">
        <f t="shared" si="542"/>
        <v>0</v>
      </c>
      <c r="Z477" s="29">
        <f t="shared" si="543"/>
        <v>0</v>
      </c>
      <c r="AA477" s="373">
        <f t="shared" si="533"/>
        <v>0</v>
      </c>
      <c r="AB477" s="29">
        <f t="shared" si="534"/>
        <v>0</v>
      </c>
    </row>
    <row r="478" spans="2:28" ht="66" x14ac:dyDescent="0.25">
      <c r="B478" s="28" t="s">
        <v>1289</v>
      </c>
      <c r="C478" s="5" t="s">
        <v>1199</v>
      </c>
      <c r="D478" s="4" t="s">
        <v>13</v>
      </c>
      <c r="E478" s="6">
        <v>0</v>
      </c>
      <c r="F478" s="374">
        <v>33766</v>
      </c>
      <c r="G478" s="452">
        <f t="shared" si="535"/>
        <v>0</v>
      </c>
      <c r="H478" s="373"/>
      <c r="I478" s="374">
        <v>33766</v>
      </c>
      <c r="J478" s="29">
        <f t="shared" si="495"/>
        <v>0</v>
      </c>
      <c r="K478" s="453"/>
      <c r="L478" s="7">
        <f t="shared" si="536"/>
        <v>0</v>
      </c>
      <c r="M478" s="453"/>
      <c r="N478" s="7">
        <f t="shared" si="537"/>
        <v>0</v>
      </c>
      <c r="O478" s="373">
        <f t="shared" si="538"/>
        <v>0</v>
      </c>
      <c r="P478" s="7">
        <f t="shared" si="539"/>
        <v>0</v>
      </c>
      <c r="Q478" s="373">
        <v>0</v>
      </c>
      <c r="R478" s="29">
        <f t="shared" si="540"/>
        <v>0</v>
      </c>
      <c r="S478" s="373">
        <v>0</v>
      </c>
      <c r="T478" s="29">
        <f t="shared" si="540"/>
        <v>0</v>
      </c>
      <c r="U478" s="373"/>
      <c r="V478" s="29">
        <f t="shared" ref="V478:X478" si="550">ROUND(U478*$F478,0)</f>
        <v>0</v>
      </c>
      <c r="W478" s="373"/>
      <c r="X478" s="29">
        <f t="shared" si="550"/>
        <v>0</v>
      </c>
      <c r="Y478" s="373">
        <f t="shared" si="542"/>
        <v>0</v>
      </c>
      <c r="Z478" s="29">
        <f t="shared" si="543"/>
        <v>0</v>
      </c>
      <c r="AA478" s="373">
        <f t="shared" si="533"/>
        <v>0</v>
      </c>
      <c r="AB478" s="29">
        <f t="shared" si="534"/>
        <v>0</v>
      </c>
    </row>
    <row r="479" spans="2:28" ht="52.8" x14ac:dyDescent="0.25">
      <c r="B479" s="28" t="s">
        <v>1290</v>
      </c>
      <c r="C479" s="5" t="s">
        <v>1200</v>
      </c>
      <c r="D479" s="4" t="s">
        <v>20</v>
      </c>
      <c r="E479" s="6">
        <v>0</v>
      </c>
      <c r="F479" s="374">
        <v>16385</v>
      </c>
      <c r="G479" s="452">
        <f t="shared" si="535"/>
        <v>0</v>
      </c>
      <c r="H479" s="373"/>
      <c r="I479" s="374">
        <v>16385</v>
      </c>
      <c r="J479" s="29">
        <f t="shared" si="495"/>
        <v>0</v>
      </c>
      <c r="K479" s="453"/>
      <c r="L479" s="7">
        <f t="shared" si="536"/>
        <v>0</v>
      </c>
      <c r="M479" s="453"/>
      <c r="N479" s="7">
        <f t="shared" si="537"/>
        <v>0</v>
      </c>
      <c r="O479" s="373">
        <f t="shared" si="538"/>
        <v>0</v>
      </c>
      <c r="P479" s="7">
        <f t="shared" si="539"/>
        <v>0</v>
      </c>
      <c r="Q479" s="373">
        <v>0</v>
      </c>
      <c r="R479" s="29">
        <f t="shared" si="540"/>
        <v>0</v>
      </c>
      <c r="S479" s="373">
        <v>0</v>
      </c>
      <c r="T479" s="29">
        <f t="shared" si="540"/>
        <v>0</v>
      </c>
      <c r="U479" s="373"/>
      <c r="V479" s="29">
        <f t="shared" ref="V479:X479" si="551">ROUND(U479*$F479,0)</f>
        <v>0</v>
      </c>
      <c r="W479" s="373"/>
      <c r="X479" s="29">
        <f t="shared" si="551"/>
        <v>0</v>
      </c>
      <c r="Y479" s="373">
        <f t="shared" si="542"/>
        <v>0</v>
      </c>
      <c r="Z479" s="29">
        <f t="shared" si="543"/>
        <v>0</v>
      </c>
      <c r="AA479" s="373">
        <f t="shared" si="533"/>
        <v>0</v>
      </c>
      <c r="AB479" s="29">
        <f t="shared" si="534"/>
        <v>0</v>
      </c>
    </row>
    <row r="480" spans="2:28" ht="39.6" x14ac:dyDescent="0.25">
      <c r="B480" s="28" t="s">
        <v>1291</v>
      </c>
      <c r="C480" s="5" t="s">
        <v>1201</v>
      </c>
      <c r="D480" s="4" t="s">
        <v>20</v>
      </c>
      <c r="E480" s="6">
        <v>0</v>
      </c>
      <c r="F480" s="374">
        <v>10118</v>
      </c>
      <c r="G480" s="452">
        <f t="shared" si="535"/>
        <v>0</v>
      </c>
      <c r="H480" s="373"/>
      <c r="I480" s="374">
        <v>10118</v>
      </c>
      <c r="J480" s="29">
        <f t="shared" si="495"/>
        <v>0</v>
      </c>
      <c r="K480" s="453"/>
      <c r="L480" s="7">
        <f t="shared" si="536"/>
        <v>0</v>
      </c>
      <c r="M480" s="453"/>
      <c r="N480" s="7">
        <f t="shared" si="537"/>
        <v>0</v>
      </c>
      <c r="O480" s="373">
        <f t="shared" si="538"/>
        <v>0</v>
      </c>
      <c r="P480" s="7">
        <f t="shared" si="539"/>
        <v>0</v>
      </c>
      <c r="Q480" s="373">
        <v>0</v>
      </c>
      <c r="R480" s="29">
        <f t="shared" si="540"/>
        <v>0</v>
      </c>
      <c r="S480" s="373">
        <v>0</v>
      </c>
      <c r="T480" s="29">
        <f t="shared" si="540"/>
        <v>0</v>
      </c>
      <c r="U480" s="373"/>
      <c r="V480" s="29">
        <f t="shared" ref="V480:X480" si="552">ROUND(U480*$F480,0)</f>
        <v>0</v>
      </c>
      <c r="W480" s="373"/>
      <c r="X480" s="29">
        <f t="shared" si="552"/>
        <v>0</v>
      </c>
      <c r="Y480" s="373">
        <f t="shared" si="542"/>
        <v>0</v>
      </c>
      <c r="Z480" s="29">
        <f t="shared" si="543"/>
        <v>0</v>
      </c>
      <c r="AA480" s="373">
        <f t="shared" si="533"/>
        <v>0</v>
      </c>
      <c r="AB480" s="29">
        <f t="shared" si="534"/>
        <v>0</v>
      </c>
    </row>
    <row r="481" spans="2:28" ht="118.8" x14ac:dyDescent="0.25">
      <c r="B481" s="28" t="s">
        <v>1292</v>
      </c>
      <c r="C481" s="5" t="s">
        <v>1430</v>
      </c>
      <c r="D481" s="4" t="s">
        <v>17</v>
      </c>
      <c r="E481" s="6">
        <v>0</v>
      </c>
      <c r="F481" s="374">
        <v>147089</v>
      </c>
      <c r="G481" s="452">
        <f t="shared" si="535"/>
        <v>0</v>
      </c>
      <c r="H481" s="373"/>
      <c r="I481" s="374">
        <v>147089</v>
      </c>
      <c r="J481" s="29">
        <f t="shared" si="495"/>
        <v>0</v>
      </c>
      <c r="K481" s="453"/>
      <c r="L481" s="7">
        <f t="shared" si="536"/>
        <v>0</v>
      </c>
      <c r="M481" s="453"/>
      <c r="N481" s="7">
        <f t="shared" si="537"/>
        <v>0</v>
      </c>
      <c r="O481" s="373">
        <f t="shared" si="538"/>
        <v>0</v>
      </c>
      <c r="P481" s="7">
        <f t="shared" si="539"/>
        <v>0</v>
      </c>
      <c r="Q481" s="373">
        <v>0</v>
      </c>
      <c r="R481" s="29">
        <f t="shared" si="540"/>
        <v>0</v>
      </c>
      <c r="S481" s="373">
        <v>0</v>
      </c>
      <c r="T481" s="29">
        <f t="shared" si="540"/>
        <v>0</v>
      </c>
      <c r="U481" s="373"/>
      <c r="V481" s="29">
        <f t="shared" ref="V481:X481" si="553">ROUND(U481*$F481,0)</f>
        <v>0</v>
      </c>
      <c r="W481" s="373"/>
      <c r="X481" s="29">
        <f t="shared" si="553"/>
        <v>0</v>
      </c>
      <c r="Y481" s="373">
        <f t="shared" si="542"/>
        <v>0</v>
      </c>
      <c r="Z481" s="29">
        <f t="shared" si="543"/>
        <v>0</v>
      </c>
      <c r="AA481" s="373">
        <f t="shared" si="533"/>
        <v>0</v>
      </c>
      <c r="AB481" s="29">
        <f t="shared" si="534"/>
        <v>0</v>
      </c>
    </row>
    <row r="482" spans="2:28" ht="130.19999999999999" customHeight="1" x14ac:dyDescent="0.25">
      <c r="B482" s="28" t="s">
        <v>1293</v>
      </c>
      <c r="C482" s="5" t="s">
        <v>1431</v>
      </c>
      <c r="D482" s="4" t="s">
        <v>17</v>
      </c>
      <c r="E482" s="6">
        <v>0</v>
      </c>
      <c r="F482" s="374">
        <v>95351</v>
      </c>
      <c r="G482" s="452">
        <f t="shared" si="535"/>
        <v>0</v>
      </c>
      <c r="H482" s="373"/>
      <c r="I482" s="374">
        <v>95351</v>
      </c>
      <c r="J482" s="29">
        <f t="shared" si="495"/>
        <v>0</v>
      </c>
      <c r="K482" s="453"/>
      <c r="L482" s="7">
        <f t="shared" si="536"/>
        <v>0</v>
      </c>
      <c r="M482" s="453"/>
      <c r="N482" s="7">
        <f t="shared" si="537"/>
        <v>0</v>
      </c>
      <c r="O482" s="373">
        <f t="shared" si="538"/>
        <v>0</v>
      </c>
      <c r="P482" s="7">
        <f t="shared" si="539"/>
        <v>0</v>
      </c>
      <c r="Q482" s="373">
        <v>0</v>
      </c>
      <c r="R482" s="29">
        <f t="shared" si="540"/>
        <v>0</v>
      </c>
      <c r="S482" s="373">
        <v>0</v>
      </c>
      <c r="T482" s="29">
        <f t="shared" si="540"/>
        <v>0</v>
      </c>
      <c r="U482" s="373"/>
      <c r="V482" s="29">
        <f t="shared" ref="V482:X482" si="554">ROUND(U482*$F482,0)</f>
        <v>0</v>
      </c>
      <c r="W482" s="373"/>
      <c r="X482" s="29">
        <f t="shared" si="554"/>
        <v>0</v>
      </c>
      <c r="Y482" s="373">
        <f t="shared" si="542"/>
        <v>0</v>
      </c>
      <c r="Z482" s="29">
        <f t="shared" si="543"/>
        <v>0</v>
      </c>
      <c r="AA482" s="373">
        <f t="shared" si="533"/>
        <v>0</v>
      </c>
      <c r="AB482" s="29">
        <f t="shared" si="534"/>
        <v>0</v>
      </c>
    </row>
    <row r="483" spans="2:28" ht="132" x14ac:dyDescent="0.25">
      <c r="B483" s="28" t="s">
        <v>1294</v>
      </c>
      <c r="C483" s="5" t="s">
        <v>1208</v>
      </c>
      <c r="D483" s="4" t="s">
        <v>1172</v>
      </c>
      <c r="E483" s="6">
        <v>1</v>
      </c>
      <c r="F483" s="374">
        <v>73198268.163611114</v>
      </c>
      <c r="G483" s="452">
        <f t="shared" si="535"/>
        <v>73198268.163611114</v>
      </c>
      <c r="H483" s="373"/>
      <c r="I483" s="374">
        <v>73198268.163611114</v>
      </c>
      <c r="J483" s="29">
        <f t="shared" si="495"/>
        <v>0</v>
      </c>
      <c r="K483" s="453"/>
      <c r="L483" s="7">
        <f t="shared" si="536"/>
        <v>0</v>
      </c>
      <c r="M483" s="373"/>
      <c r="N483" s="7">
        <f t="shared" si="537"/>
        <v>0</v>
      </c>
      <c r="O483" s="373">
        <f t="shared" si="538"/>
        <v>1</v>
      </c>
      <c r="P483" s="7">
        <f t="shared" si="539"/>
        <v>73198268.163611114</v>
      </c>
      <c r="Q483" s="373">
        <v>0</v>
      </c>
      <c r="R483" s="29">
        <f t="shared" si="540"/>
        <v>0</v>
      </c>
      <c r="S483" s="373">
        <v>0.5</v>
      </c>
      <c r="T483" s="29">
        <f t="shared" si="540"/>
        <v>36599134</v>
      </c>
      <c r="U483" s="373"/>
      <c r="V483" s="29">
        <f t="shared" ref="V483:X483" si="555">ROUND(U483*$F483,0)</f>
        <v>0</v>
      </c>
      <c r="W483" s="373"/>
      <c r="X483" s="29">
        <f t="shared" si="555"/>
        <v>0</v>
      </c>
      <c r="Y483" s="373">
        <f t="shared" si="542"/>
        <v>0.5</v>
      </c>
      <c r="Z483" s="29">
        <f t="shared" si="543"/>
        <v>36599134</v>
      </c>
      <c r="AA483" s="373">
        <f t="shared" si="533"/>
        <v>0.5</v>
      </c>
      <c r="AB483" s="29">
        <f t="shared" si="534"/>
        <v>36599134.163611114</v>
      </c>
    </row>
    <row r="484" spans="2:28" ht="105.6" x14ac:dyDescent="0.25">
      <c r="B484" s="28" t="s">
        <v>1295</v>
      </c>
      <c r="C484" s="5" t="s">
        <v>1209</v>
      </c>
      <c r="D484" s="4" t="s">
        <v>1172</v>
      </c>
      <c r="E484" s="6">
        <v>1</v>
      </c>
      <c r="F484" s="374">
        <v>65830040.898166664</v>
      </c>
      <c r="G484" s="452">
        <f t="shared" si="535"/>
        <v>65830040.898166664</v>
      </c>
      <c r="H484" s="373"/>
      <c r="I484" s="374">
        <v>65830040.898166664</v>
      </c>
      <c r="J484" s="29">
        <f t="shared" si="495"/>
        <v>0</v>
      </c>
      <c r="K484" s="453"/>
      <c r="L484" s="7">
        <f t="shared" si="536"/>
        <v>0</v>
      </c>
      <c r="M484" s="373"/>
      <c r="N484" s="7">
        <f t="shared" si="537"/>
        <v>0</v>
      </c>
      <c r="O484" s="373">
        <f t="shared" si="538"/>
        <v>1</v>
      </c>
      <c r="P484" s="7">
        <f t="shared" si="539"/>
        <v>65830040.898166664</v>
      </c>
      <c r="Q484" s="373">
        <v>0</v>
      </c>
      <c r="R484" s="29">
        <f t="shared" si="540"/>
        <v>0</v>
      </c>
      <c r="S484" s="373">
        <v>0.5</v>
      </c>
      <c r="T484" s="29">
        <f t="shared" si="540"/>
        <v>32915020</v>
      </c>
      <c r="U484" s="373"/>
      <c r="V484" s="29">
        <f t="shared" ref="V484:X484" si="556">ROUND(U484*$F484,0)</f>
        <v>0</v>
      </c>
      <c r="W484" s="373"/>
      <c r="X484" s="29">
        <f t="shared" si="556"/>
        <v>0</v>
      </c>
      <c r="Y484" s="373">
        <f t="shared" si="542"/>
        <v>0.5</v>
      </c>
      <c r="Z484" s="29">
        <f t="shared" si="543"/>
        <v>32915020</v>
      </c>
      <c r="AA484" s="373">
        <f t="shared" si="533"/>
        <v>0.5</v>
      </c>
      <c r="AB484" s="29">
        <f t="shared" si="534"/>
        <v>32915020.898166664</v>
      </c>
    </row>
    <row r="485" spans="2:28" ht="105.6" x14ac:dyDescent="0.25">
      <c r="B485" s="28" t="s">
        <v>1296</v>
      </c>
      <c r="C485" s="5" t="s">
        <v>1210</v>
      </c>
      <c r="D485" s="4" t="s">
        <v>1172</v>
      </c>
      <c r="E485" s="6">
        <v>7</v>
      </c>
      <c r="F485" s="374">
        <v>9760297.7145277783</v>
      </c>
      <c r="G485" s="452">
        <f t="shared" si="535"/>
        <v>68322084.001694441</v>
      </c>
      <c r="H485" s="373"/>
      <c r="I485" s="374">
        <v>9760297.7145277783</v>
      </c>
      <c r="J485" s="29">
        <f t="shared" si="495"/>
        <v>0</v>
      </c>
      <c r="K485" s="453"/>
      <c r="L485" s="7">
        <f t="shared" si="536"/>
        <v>0</v>
      </c>
      <c r="M485" s="373"/>
      <c r="N485" s="7">
        <f t="shared" si="537"/>
        <v>0</v>
      </c>
      <c r="O485" s="373">
        <f t="shared" si="538"/>
        <v>7</v>
      </c>
      <c r="P485" s="7">
        <f t="shared" si="539"/>
        <v>68322084.001694441</v>
      </c>
      <c r="Q485" s="373">
        <v>0</v>
      </c>
      <c r="R485" s="29">
        <f t="shared" si="540"/>
        <v>0</v>
      </c>
      <c r="S485" s="373">
        <v>0</v>
      </c>
      <c r="T485" s="29">
        <f t="shared" si="540"/>
        <v>0</v>
      </c>
      <c r="U485" s="373"/>
      <c r="V485" s="29">
        <f t="shared" ref="V485:X485" si="557">ROUND(U485*$F485,0)</f>
        <v>0</v>
      </c>
      <c r="W485" s="373"/>
      <c r="X485" s="29">
        <f t="shared" si="557"/>
        <v>0</v>
      </c>
      <c r="Y485" s="373">
        <f t="shared" si="542"/>
        <v>0</v>
      </c>
      <c r="Z485" s="29">
        <f t="shared" si="543"/>
        <v>0</v>
      </c>
      <c r="AA485" s="373">
        <f t="shared" si="533"/>
        <v>7</v>
      </c>
      <c r="AB485" s="29">
        <f t="shared" si="534"/>
        <v>68322084.001694441</v>
      </c>
    </row>
    <row r="486" spans="2:28" ht="52.8" x14ac:dyDescent="0.25">
      <c r="B486" s="28" t="s">
        <v>1297</v>
      </c>
      <c r="C486" s="5" t="s">
        <v>1211</v>
      </c>
      <c r="D486" s="4" t="s">
        <v>17</v>
      </c>
      <c r="E486" s="6">
        <v>2404.96</v>
      </c>
      <c r="F486" s="374">
        <v>26015.954603888891</v>
      </c>
      <c r="G486" s="452">
        <f t="shared" si="535"/>
        <v>62567330.184168629</v>
      </c>
      <c r="H486" s="373"/>
      <c r="I486" s="374">
        <v>26015.954603888891</v>
      </c>
      <c r="J486" s="29">
        <f t="shared" si="495"/>
        <v>0</v>
      </c>
      <c r="K486" s="453">
        <v>675</v>
      </c>
      <c r="L486" s="7">
        <f t="shared" si="536"/>
        <v>17560769.357625</v>
      </c>
      <c r="M486" s="373"/>
      <c r="N486" s="7">
        <f t="shared" si="537"/>
        <v>0</v>
      </c>
      <c r="O486" s="373">
        <f t="shared" si="538"/>
        <v>3079.96</v>
      </c>
      <c r="P486" s="7">
        <f t="shared" si="539"/>
        <v>80128099.54179363</v>
      </c>
      <c r="Q486" s="373">
        <v>0</v>
      </c>
      <c r="R486" s="29">
        <f t="shared" si="540"/>
        <v>0</v>
      </c>
      <c r="S486" s="373">
        <v>0</v>
      </c>
      <c r="T486" s="29">
        <f t="shared" si="540"/>
        <v>0</v>
      </c>
      <c r="U486" s="373"/>
      <c r="V486" s="29">
        <f t="shared" ref="V486:X486" si="558">ROUND(U486*$F486,0)</f>
        <v>0</v>
      </c>
      <c r="W486" s="373"/>
      <c r="X486" s="29">
        <f t="shared" si="558"/>
        <v>0</v>
      </c>
      <c r="Y486" s="373">
        <f t="shared" si="542"/>
        <v>0</v>
      </c>
      <c r="Z486" s="29">
        <f t="shared" si="543"/>
        <v>0</v>
      </c>
      <c r="AA486" s="373">
        <f t="shared" si="533"/>
        <v>3079.96</v>
      </c>
      <c r="AB486" s="29">
        <f t="shared" si="534"/>
        <v>80128099.54179363</v>
      </c>
    </row>
    <row r="487" spans="2:28" ht="39.6" x14ac:dyDescent="0.25">
      <c r="B487" s="28" t="s">
        <v>1298</v>
      </c>
      <c r="C487" s="5" t="s">
        <v>1212</v>
      </c>
      <c r="D487" s="4" t="s">
        <v>17</v>
      </c>
      <c r="E487" s="6">
        <v>2404.96</v>
      </c>
      <c r="F487" s="374">
        <v>10365.333483638888</v>
      </c>
      <c r="G487" s="452">
        <f t="shared" si="535"/>
        <v>24928212.414812181</v>
      </c>
      <c r="H487" s="373"/>
      <c r="I487" s="374">
        <v>10365.333483638888</v>
      </c>
      <c r="J487" s="29">
        <f t="shared" si="495"/>
        <v>0</v>
      </c>
      <c r="K487" s="453">
        <v>1250</v>
      </c>
      <c r="L487" s="7">
        <f t="shared" si="536"/>
        <v>12956666.854548609</v>
      </c>
      <c r="M487" s="373"/>
      <c r="N487" s="7">
        <f t="shared" si="537"/>
        <v>0</v>
      </c>
      <c r="O487" s="373">
        <f t="shared" si="538"/>
        <v>3654.96</v>
      </c>
      <c r="P487" s="7">
        <f t="shared" si="539"/>
        <v>37884879.269360788</v>
      </c>
      <c r="Q487" s="373">
        <v>1390.94</v>
      </c>
      <c r="R487" s="29">
        <f t="shared" si="540"/>
        <v>14417557</v>
      </c>
      <c r="S487" s="373">
        <v>0</v>
      </c>
      <c r="T487" s="29">
        <f t="shared" si="540"/>
        <v>0</v>
      </c>
      <c r="U487" s="373"/>
      <c r="V487" s="29">
        <f t="shared" ref="V487:X487" si="559">ROUND(U487*$F487,0)</f>
        <v>0</v>
      </c>
      <c r="W487" s="373"/>
      <c r="X487" s="29">
        <f t="shared" si="559"/>
        <v>0</v>
      </c>
      <c r="Y487" s="373">
        <f t="shared" si="542"/>
        <v>1390.94</v>
      </c>
      <c r="Z487" s="29">
        <f t="shared" si="543"/>
        <v>14417557</v>
      </c>
      <c r="AA487" s="373">
        <f t="shared" si="533"/>
        <v>2264.02</v>
      </c>
      <c r="AB487" s="29">
        <f t="shared" si="534"/>
        <v>23467322.269360788</v>
      </c>
    </row>
    <row r="488" spans="2:28" ht="92.4" x14ac:dyDescent="0.25">
      <c r="B488" s="28" t="s">
        <v>1299</v>
      </c>
      <c r="C488" s="5" t="s">
        <v>1213</v>
      </c>
      <c r="D488" s="4" t="s">
        <v>1172</v>
      </c>
      <c r="E488" s="6">
        <v>2</v>
      </c>
      <c r="F488" s="374">
        <v>792375.33079600008</v>
      </c>
      <c r="G488" s="452">
        <f t="shared" si="535"/>
        <v>1584750.6615920002</v>
      </c>
      <c r="H488" s="373"/>
      <c r="I488" s="374">
        <v>792375.33079600008</v>
      </c>
      <c r="J488" s="29">
        <f t="shared" si="495"/>
        <v>0</v>
      </c>
      <c r="K488" s="453"/>
      <c r="L488" s="7">
        <f t="shared" si="536"/>
        <v>0</v>
      </c>
      <c r="M488" s="373"/>
      <c r="N488" s="7">
        <f t="shared" si="537"/>
        <v>0</v>
      </c>
      <c r="O488" s="373">
        <f t="shared" si="538"/>
        <v>2</v>
      </c>
      <c r="P488" s="7">
        <f t="shared" si="539"/>
        <v>1584750.6615920002</v>
      </c>
      <c r="Q488" s="373">
        <v>0</v>
      </c>
      <c r="R488" s="29">
        <f t="shared" si="540"/>
        <v>0</v>
      </c>
      <c r="S488" s="373">
        <v>2</v>
      </c>
      <c r="T488" s="29">
        <f t="shared" si="540"/>
        <v>1584751</v>
      </c>
      <c r="U488" s="373"/>
      <c r="V488" s="29">
        <f t="shared" ref="V488:X488" si="560">ROUND(U488*$F488,0)</f>
        <v>0</v>
      </c>
      <c r="W488" s="373"/>
      <c r="X488" s="29">
        <f t="shared" si="560"/>
        <v>0</v>
      </c>
      <c r="Y488" s="373">
        <f t="shared" si="542"/>
        <v>2</v>
      </c>
      <c r="Z488" s="29">
        <f t="shared" si="543"/>
        <v>1584751</v>
      </c>
      <c r="AA488" s="373">
        <f t="shared" si="533"/>
        <v>0</v>
      </c>
      <c r="AB488" s="29">
        <f t="shared" si="534"/>
        <v>-0.33840799983590841</v>
      </c>
    </row>
    <row r="489" spans="2:28" ht="79.2" x14ac:dyDescent="0.25">
      <c r="B489" s="28" t="s">
        <v>1300</v>
      </c>
      <c r="C489" s="5" t="s">
        <v>1214</v>
      </c>
      <c r="D489" s="4" t="s">
        <v>1172</v>
      </c>
      <c r="E489" s="6">
        <v>2</v>
      </c>
      <c r="F489" s="374">
        <v>1133308.0273354468</v>
      </c>
      <c r="G489" s="452">
        <f t="shared" si="535"/>
        <v>2266616.0546708936</v>
      </c>
      <c r="H489" s="373"/>
      <c r="I489" s="374">
        <v>1133308.0273354468</v>
      </c>
      <c r="J489" s="29">
        <f t="shared" si="495"/>
        <v>0</v>
      </c>
      <c r="K489" s="453"/>
      <c r="L489" s="7">
        <f t="shared" si="536"/>
        <v>0</v>
      </c>
      <c r="M489" s="373"/>
      <c r="N489" s="7">
        <f t="shared" si="537"/>
        <v>0</v>
      </c>
      <c r="O489" s="373">
        <f t="shared" si="538"/>
        <v>2</v>
      </c>
      <c r="P489" s="7">
        <f t="shared" si="539"/>
        <v>2266616.0546708936</v>
      </c>
      <c r="Q489" s="373">
        <v>0</v>
      </c>
      <c r="R489" s="29">
        <f t="shared" si="540"/>
        <v>0</v>
      </c>
      <c r="S489" s="373">
        <v>2</v>
      </c>
      <c r="T489" s="29">
        <f t="shared" si="540"/>
        <v>2266616</v>
      </c>
      <c r="U489" s="373"/>
      <c r="V489" s="29">
        <f t="shared" ref="V489:X489" si="561">ROUND(U489*$F489,0)</f>
        <v>0</v>
      </c>
      <c r="W489" s="373"/>
      <c r="X489" s="29">
        <f t="shared" si="561"/>
        <v>0</v>
      </c>
      <c r="Y489" s="373">
        <f t="shared" si="542"/>
        <v>2</v>
      </c>
      <c r="Z489" s="29">
        <f t="shared" si="543"/>
        <v>2266616</v>
      </c>
      <c r="AA489" s="373">
        <f t="shared" si="533"/>
        <v>0</v>
      </c>
      <c r="AB489" s="29">
        <f t="shared" si="534"/>
        <v>5.4670893587172031E-2</v>
      </c>
    </row>
    <row r="490" spans="2:28" ht="66" x14ac:dyDescent="0.25">
      <c r="B490" s="28" t="s">
        <v>1301</v>
      </c>
      <c r="C490" s="5" t="s">
        <v>1215</v>
      </c>
      <c r="D490" s="4" t="s">
        <v>1172</v>
      </c>
      <c r="E490" s="6">
        <v>2</v>
      </c>
      <c r="F490" s="374">
        <v>236491.03027777778</v>
      </c>
      <c r="G490" s="452">
        <f t="shared" si="535"/>
        <v>472982.06055555557</v>
      </c>
      <c r="H490" s="373"/>
      <c r="I490" s="374">
        <v>236491.03027777778</v>
      </c>
      <c r="J490" s="29">
        <f t="shared" si="495"/>
        <v>0</v>
      </c>
      <c r="K490" s="453"/>
      <c r="L490" s="7">
        <f t="shared" si="536"/>
        <v>0</v>
      </c>
      <c r="M490" s="373"/>
      <c r="N490" s="7">
        <f t="shared" si="537"/>
        <v>0</v>
      </c>
      <c r="O490" s="373">
        <f t="shared" si="538"/>
        <v>2</v>
      </c>
      <c r="P490" s="7">
        <f t="shared" si="539"/>
        <v>472982.06055555557</v>
      </c>
      <c r="Q490" s="373">
        <v>0</v>
      </c>
      <c r="R490" s="29">
        <f t="shared" si="540"/>
        <v>0</v>
      </c>
      <c r="S490" s="373">
        <v>0</v>
      </c>
      <c r="T490" s="29">
        <f t="shared" si="540"/>
        <v>0</v>
      </c>
      <c r="U490" s="373"/>
      <c r="V490" s="29">
        <f t="shared" ref="V490:X490" si="562">ROUND(U490*$F490,0)</f>
        <v>0</v>
      </c>
      <c r="W490" s="373"/>
      <c r="X490" s="29">
        <f t="shared" si="562"/>
        <v>0</v>
      </c>
      <c r="Y490" s="373">
        <f t="shared" si="542"/>
        <v>0</v>
      </c>
      <c r="Z490" s="29">
        <f t="shared" si="543"/>
        <v>0</v>
      </c>
      <c r="AA490" s="373">
        <f t="shared" si="533"/>
        <v>2</v>
      </c>
      <c r="AB490" s="29">
        <f t="shared" si="534"/>
        <v>472982.06055555557</v>
      </c>
    </row>
    <row r="491" spans="2:28" ht="52.8" x14ac:dyDescent="0.25">
      <c r="B491" s="28" t="s">
        <v>1302</v>
      </c>
      <c r="C491" s="5" t="s">
        <v>1216</v>
      </c>
      <c r="D491" s="4" t="s">
        <v>1172</v>
      </c>
      <c r="E491" s="6">
        <v>2</v>
      </c>
      <c r="F491" s="374">
        <v>380659.41702777782</v>
      </c>
      <c r="G491" s="452">
        <f t="shared" si="535"/>
        <v>761318.83405555564</v>
      </c>
      <c r="H491" s="373"/>
      <c r="I491" s="374">
        <v>380659.41702777782</v>
      </c>
      <c r="J491" s="29">
        <f t="shared" si="495"/>
        <v>0</v>
      </c>
      <c r="K491" s="453"/>
      <c r="L491" s="7">
        <f t="shared" si="536"/>
        <v>0</v>
      </c>
      <c r="M491" s="373"/>
      <c r="N491" s="7">
        <f t="shared" si="537"/>
        <v>0</v>
      </c>
      <c r="O491" s="373">
        <f t="shared" si="538"/>
        <v>2</v>
      </c>
      <c r="P491" s="7">
        <f t="shared" si="539"/>
        <v>761318.83405555564</v>
      </c>
      <c r="Q491" s="373">
        <v>0</v>
      </c>
      <c r="R491" s="29">
        <f t="shared" si="540"/>
        <v>0</v>
      </c>
      <c r="S491" s="373">
        <v>0</v>
      </c>
      <c r="T491" s="29">
        <f t="shared" si="540"/>
        <v>0</v>
      </c>
      <c r="U491" s="373"/>
      <c r="V491" s="29">
        <f t="shared" ref="V491:X491" si="563">ROUND(U491*$F491,0)</f>
        <v>0</v>
      </c>
      <c r="W491" s="373"/>
      <c r="X491" s="29">
        <f t="shared" si="563"/>
        <v>0</v>
      </c>
      <c r="Y491" s="373">
        <f t="shared" si="542"/>
        <v>0</v>
      </c>
      <c r="Z491" s="29">
        <f t="shared" si="543"/>
        <v>0</v>
      </c>
      <c r="AA491" s="373">
        <f t="shared" si="533"/>
        <v>2</v>
      </c>
      <c r="AB491" s="29">
        <f t="shared" si="534"/>
        <v>761318.83405555564</v>
      </c>
    </row>
    <row r="492" spans="2:28" ht="132" x14ac:dyDescent="0.25">
      <c r="B492" s="28" t="s">
        <v>1303</v>
      </c>
      <c r="C492" s="5" t="s">
        <v>1217</v>
      </c>
      <c r="D492" s="4" t="s">
        <v>17</v>
      </c>
      <c r="E492" s="6">
        <v>1200</v>
      </c>
      <c r="F492" s="374">
        <v>210559.02914568887</v>
      </c>
      <c r="G492" s="452">
        <f t="shared" si="535"/>
        <v>252670834.97482663</v>
      </c>
      <c r="H492" s="373"/>
      <c r="I492" s="374">
        <v>210559.02914568887</v>
      </c>
      <c r="J492" s="29">
        <f t="shared" si="495"/>
        <v>0</v>
      </c>
      <c r="K492" s="453"/>
      <c r="L492" s="7">
        <f t="shared" si="536"/>
        <v>0</v>
      </c>
      <c r="M492" s="462"/>
      <c r="N492" s="7">
        <f t="shared" si="537"/>
        <v>0</v>
      </c>
      <c r="O492" s="373">
        <f t="shared" si="538"/>
        <v>1200</v>
      </c>
      <c r="P492" s="7">
        <f t="shared" si="539"/>
        <v>252670834.97482663</v>
      </c>
      <c r="Q492" s="373">
        <v>0</v>
      </c>
      <c r="R492" s="29">
        <f t="shared" si="540"/>
        <v>0</v>
      </c>
      <c r="S492" s="373">
        <v>299.08</v>
      </c>
      <c r="T492" s="29">
        <f t="shared" si="540"/>
        <v>62973994</v>
      </c>
      <c r="U492" s="373"/>
      <c r="V492" s="29">
        <f t="shared" ref="V492:X492" si="564">ROUND(U492*$F492,0)</f>
        <v>0</v>
      </c>
      <c r="W492" s="373"/>
      <c r="X492" s="29">
        <f t="shared" si="564"/>
        <v>0</v>
      </c>
      <c r="Y492" s="373">
        <f t="shared" si="542"/>
        <v>299.08</v>
      </c>
      <c r="Z492" s="29">
        <f t="shared" si="543"/>
        <v>62973994</v>
      </c>
      <c r="AA492" s="373">
        <f t="shared" si="533"/>
        <v>900.92000000000007</v>
      </c>
      <c r="AB492" s="29">
        <f t="shared" si="534"/>
        <v>189696840.97482663</v>
      </c>
    </row>
    <row r="493" spans="2:28" ht="132" x14ac:dyDescent="0.25">
      <c r="B493" s="28" t="s">
        <v>1304</v>
      </c>
      <c r="C493" s="5" t="s">
        <v>1218</v>
      </c>
      <c r="D493" s="4" t="s">
        <v>1172</v>
      </c>
      <c r="E493" s="6">
        <v>3</v>
      </c>
      <c r="F493" s="374">
        <v>1122939.93</v>
      </c>
      <c r="G493" s="452">
        <f t="shared" si="535"/>
        <v>3368819.79</v>
      </c>
      <c r="H493" s="373"/>
      <c r="I493" s="374">
        <v>1122939.93</v>
      </c>
      <c r="J493" s="29">
        <f t="shared" si="495"/>
        <v>0</v>
      </c>
      <c r="K493" s="453"/>
      <c r="L493" s="7">
        <f t="shared" si="536"/>
        <v>0</v>
      </c>
      <c r="M493" s="373"/>
      <c r="N493" s="7">
        <f t="shared" si="537"/>
        <v>0</v>
      </c>
      <c r="O493" s="373">
        <f t="shared" si="538"/>
        <v>3</v>
      </c>
      <c r="P493" s="7">
        <f t="shared" si="539"/>
        <v>3368819.79</v>
      </c>
      <c r="Q493" s="373">
        <v>0</v>
      </c>
      <c r="R493" s="29">
        <f t="shared" si="540"/>
        <v>0</v>
      </c>
      <c r="S493" s="373">
        <v>0</v>
      </c>
      <c r="T493" s="29">
        <f t="shared" si="540"/>
        <v>0</v>
      </c>
      <c r="U493" s="373"/>
      <c r="V493" s="29">
        <f t="shared" ref="V493:X493" si="565">ROUND(U493*$F493,0)</f>
        <v>0</v>
      </c>
      <c r="W493" s="373"/>
      <c r="X493" s="29">
        <f t="shared" si="565"/>
        <v>0</v>
      </c>
      <c r="Y493" s="373">
        <f t="shared" si="542"/>
        <v>0</v>
      </c>
      <c r="Z493" s="29">
        <f t="shared" si="543"/>
        <v>0</v>
      </c>
      <c r="AA493" s="373">
        <f t="shared" si="533"/>
        <v>3</v>
      </c>
      <c r="AB493" s="29">
        <f t="shared" si="534"/>
        <v>3368819.79</v>
      </c>
    </row>
    <row r="494" spans="2:28" ht="66" x14ac:dyDescent="0.25">
      <c r="B494" s="28" t="s">
        <v>1305</v>
      </c>
      <c r="C494" s="5" t="s">
        <v>1219</v>
      </c>
      <c r="D494" s="4" t="s">
        <v>1172</v>
      </c>
      <c r="E494" s="6">
        <v>1</v>
      </c>
      <c r="F494" s="374">
        <v>10086046.109999999</v>
      </c>
      <c r="G494" s="452">
        <f t="shared" si="535"/>
        <v>10086046.109999999</v>
      </c>
      <c r="H494" s="373"/>
      <c r="I494" s="374">
        <v>10086046.109999999</v>
      </c>
      <c r="J494" s="29">
        <f t="shared" si="495"/>
        <v>0</v>
      </c>
      <c r="K494" s="453"/>
      <c r="L494" s="7">
        <f t="shared" si="536"/>
        <v>0</v>
      </c>
      <c r="M494" s="373"/>
      <c r="N494" s="7">
        <f t="shared" si="537"/>
        <v>0</v>
      </c>
      <c r="O494" s="373">
        <f t="shared" si="538"/>
        <v>1</v>
      </c>
      <c r="P494" s="7">
        <f t="shared" si="539"/>
        <v>10086046.109999999</v>
      </c>
      <c r="Q494" s="373">
        <v>0.5</v>
      </c>
      <c r="R494" s="29">
        <f t="shared" si="540"/>
        <v>5043023</v>
      </c>
      <c r="S494" s="373">
        <v>0</v>
      </c>
      <c r="T494" s="29">
        <f t="shared" si="540"/>
        <v>0</v>
      </c>
      <c r="U494" s="373"/>
      <c r="V494" s="29">
        <f t="shared" ref="V494:X494" si="566">ROUND(U494*$F494,0)</f>
        <v>0</v>
      </c>
      <c r="W494" s="373"/>
      <c r="X494" s="29">
        <f t="shared" si="566"/>
        <v>0</v>
      </c>
      <c r="Y494" s="373">
        <f t="shared" si="542"/>
        <v>0.5</v>
      </c>
      <c r="Z494" s="29">
        <f t="shared" si="543"/>
        <v>5043023</v>
      </c>
      <c r="AA494" s="373">
        <f t="shared" si="533"/>
        <v>0.5</v>
      </c>
      <c r="AB494" s="29">
        <f t="shared" si="534"/>
        <v>5043023.1099999994</v>
      </c>
    </row>
    <row r="495" spans="2:28" ht="66" x14ac:dyDescent="0.25">
      <c r="B495" s="28" t="s">
        <v>1306</v>
      </c>
      <c r="C495" s="5" t="s">
        <v>1220</v>
      </c>
      <c r="D495" s="4" t="s">
        <v>1172</v>
      </c>
      <c r="E495" s="6">
        <v>1</v>
      </c>
      <c r="F495" s="374">
        <v>5351164.63</v>
      </c>
      <c r="G495" s="452">
        <f t="shared" si="535"/>
        <v>5351164.63</v>
      </c>
      <c r="H495" s="373"/>
      <c r="I495" s="374">
        <v>5351164.63</v>
      </c>
      <c r="J495" s="29">
        <f t="shared" si="495"/>
        <v>0</v>
      </c>
      <c r="K495" s="453"/>
      <c r="L495" s="7">
        <f t="shared" si="536"/>
        <v>0</v>
      </c>
      <c r="M495" s="373"/>
      <c r="N495" s="7">
        <f t="shared" si="537"/>
        <v>0</v>
      </c>
      <c r="O495" s="373">
        <f t="shared" si="538"/>
        <v>1</v>
      </c>
      <c r="P495" s="7">
        <f t="shared" si="539"/>
        <v>5351164.63</v>
      </c>
      <c r="Q495" s="373">
        <v>0.5</v>
      </c>
      <c r="R495" s="29">
        <f t="shared" si="540"/>
        <v>2675582</v>
      </c>
      <c r="S495" s="373">
        <v>0</v>
      </c>
      <c r="T495" s="29">
        <f t="shared" si="540"/>
        <v>0</v>
      </c>
      <c r="U495" s="373"/>
      <c r="V495" s="29">
        <f t="shared" ref="V495:X495" si="567">ROUND(U495*$F495,0)</f>
        <v>0</v>
      </c>
      <c r="W495" s="373"/>
      <c r="X495" s="29">
        <f t="shared" si="567"/>
        <v>0</v>
      </c>
      <c r="Y495" s="373">
        <f t="shared" si="542"/>
        <v>0.5</v>
      </c>
      <c r="Z495" s="29">
        <f t="shared" si="543"/>
        <v>2675582</v>
      </c>
      <c r="AA495" s="373">
        <f t="shared" si="533"/>
        <v>0.5</v>
      </c>
      <c r="AB495" s="29">
        <f t="shared" si="534"/>
        <v>2675582.63</v>
      </c>
    </row>
    <row r="496" spans="2:28" ht="66" x14ac:dyDescent="0.25">
      <c r="B496" s="28" t="s">
        <v>1307</v>
      </c>
      <c r="C496" s="5" t="s">
        <v>1221</v>
      </c>
      <c r="D496" s="4" t="s">
        <v>1172</v>
      </c>
      <c r="E496" s="6">
        <v>1</v>
      </c>
      <c r="F496" s="374">
        <v>5736117.7299999995</v>
      </c>
      <c r="G496" s="452">
        <f t="shared" si="535"/>
        <v>5736117.7299999995</v>
      </c>
      <c r="H496" s="373"/>
      <c r="I496" s="374">
        <v>5736117.7299999995</v>
      </c>
      <c r="J496" s="29">
        <f t="shared" si="495"/>
        <v>0</v>
      </c>
      <c r="K496" s="453"/>
      <c r="L496" s="7">
        <f t="shared" si="536"/>
        <v>0</v>
      </c>
      <c r="M496" s="373"/>
      <c r="N496" s="7">
        <f t="shared" si="537"/>
        <v>0</v>
      </c>
      <c r="O496" s="373">
        <f t="shared" si="538"/>
        <v>1</v>
      </c>
      <c r="P496" s="7">
        <f t="shared" si="539"/>
        <v>5736117.7299999995</v>
      </c>
      <c r="Q496" s="373">
        <v>0.5</v>
      </c>
      <c r="R496" s="29">
        <f t="shared" si="540"/>
        <v>2868059</v>
      </c>
      <c r="S496" s="373">
        <v>0</v>
      </c>
      <c r="T496" s="29">
        <f t="shared" si="540"/>
        <v>0</v>
      </c>
      <c r="U496" s="373"/>
      <c r="V496" s="29">
        <f t="shared" ref="V496:X496" si="568">ROUND(U496*$F496,0)</f>
        <v>0</v>
      </c>
      <c r="W496" s="373"/>
      <c r="X496" s="29">
        <f t="shared" si="568"/>
        <v>0</v>
      </c>
      <c r="Y496" s="373">
        <f t="shared" si="542"/>
        <v>0.5</v>
      </c>
      <c r="Z496" s="29">
        <f t="shared" si="543"/>
        <v>2868059</v>
      </c>
      <c r="AA496" s="373">
        <f t="shared" si="533"/>
        <v>0.5</v>
      </c>
      <c r="AB496" s="29">
        <f t="shared" si="534"/>
        <v>2868058.7299999995</v>
      </c>
    </row>
    <row r="497" spans="2:28" ht="66" x14ac:dyDescent="0.25">
      <c r="B497" s="28" t="s">
        <v>1308</v>
      </c>
      <c r="C497" s="5" t="s">
        <v>1222</v>
      </c>
      <c r="D497" s="4" t="s">
        <v>1172</v>
      </c>
      <c r="E497" s="6">
        <v>1</v>
      </c>
      <c r="F497" s="374">
        <v>5543641.1799999997</v>
      </c>
      <c r="G497" s="452">
        <f t="shared" si="535"/>
        <v>5543641.1799999997</v>
      </c>
      <c r="H497" s="373"/>
      <c r="I497" s="374">
        <v>5543641.1799999997</v>
      </c>
      <c r="J497" s="29">
        <f t="shared" si="495"/>
        <v>0</v>
      </c>
      <c r="K497" s="453"/>
      <c r="L497" s="7">
        <f t="shared" si="536"/>
        <v>0</v>
      </c>
      <c r="M497" s="373"/>
      <c r="N497" s="7">
        <f t="shared" si="537"/>
        <v>0</v>
      </c>
      <c r="O497" s="373">
        <f t="shared" si="538"/>
        <v>1</v>
      </c>
      <c r="P497" s="7">
        <f t="shared" si="539"/>
        <v>5543641.1799999997</v>
      </c>
      <c r="Q497" s="373">
        <v>0.5</v>
      </c>
      <c r="R497" s="29">
        <f t="shared" si="540"/>
        <v>2771821</v>
      </c>
      <c r="S497" s="373">
        <v>0</v>
      </c>
      <c r="T497" s="29">
        <f t="shared" si="540"/>
        <v>0</v>
      </c>
      <c r="U497" s="373"/>
      <c r="V497" s="29">
        <f t="shared" ref="V497:X497" si="569">ROUND(U497*$F497,0)</f>
        <v>0</v>
      </c>
      <c r="W497" s="373"/>
      <c r="X497" s="29">
        <f t="shared" si="569"/>
        <v>0</v>
      </c>
      <c r="Y497" s="373">
        <f t="shared" si="542"/>
        <v>0.5</v>
      </c>
      <c r="Z497" s="29">
        <f t="shared" si="543"/>
        <v>2771821</v>
      </c>
      <c r="AA497" s="373">
        <f t="shared" si="533"/>
        <v>0.5</v>
      </c>
      <c r="AB497" s="29">
        <f t="shared" si="534"/>
        <v>2771820.1799999997</v>
      </c>
    </row>
    <row r="498" spans="2:28" ht="66" x14ac:dyDescent="0.25">
      <c r="B498" s="28" t="s">
        <v>1309</v>
      </c>
      <c r="C498" s="5" t="s">
        <v>1223</v>
      </c>
      <c r="D498" s="4" t="s">
        <v>1172</v>
      </c>
      <c r="E498" s="6">
        <v>1</v>
      </c>
      <c r="F498" s="374">
        <v>7284075.6799999997</v>
      </c>
      <c r="G498" s="452">
        <f t="shared" si="535"/>
        <v>7284075.6799999997</v>
      </c>
      <c r="H498" s="373"/>
      <c r="I498" s="374">
        <v>7284075.6799999997</v>
      </c>
      <c r="J498" s="29">
        <f t="shared" ref="J498:J561" si="570">H498*I498</f>
        <v>0</v>
      </c>
      <c r="K498" s="453"/>
      <c r="L498" s="7">
        <f t="shared" si="536"/>
        <v>0</v>
      </c>
      <c r="M498" s="373"/>
      <c r="N498" s="7">
        <f t="shared" si="537"/>
        <v>0</v>
      </c>
      <c r="O498" s="373">
        <f t="shared" si="538"/>
        <v>1</v>
      </c>
      <c r="P498" s="7">
        <f t="shared" si="539"/>
        <v>7284075.6799999997</v>
      </c>
      <c r="Q498" s="373">
        <v>0.5</v>
      </c>
      <c r="R498" s="29">
        <f t="shared" si="540"/>
        <v>3642038</v>
      </c>
      <c r="S498" s="373">
        <v>0</v>
      </c>
      <c r="T498" s="29">
        <f t="shared" si="540"/>
        <v>0</v>
      </c>
      <c r="U498" s="373"/>
      <c r="V498" s="29">
        <f t="shared" ref="V498:X498" si="571">ROUND(U498*$F498,0)</f>
        <v>0</v>
      </c>
      <c r="W498" s="373"/>
      <c r="X498" s="29">
        <f t="shared" si="571"/>
        <v>0</v>
      </c>
      <c r="Y498" s="373">
        <f t="shared" si="542"/>
        <v>0.5</v>
      </c>
      <c r="Z498" s="29">
        <f t="shared" si="543"/>
        <v>3642038</v>
      </c>
      <c r="AA498" s="373">
        <f t="shared" si="533"/>
        <v>0.5</v>
      </c>
      <c r="AB498" s="29">
        <f t="shared" si="534"/>
        <v>3642037.6799999997</v>
      </c>
    </row>
    <row r="499" spans="2:28" ht="66" x14ac:dyDescent="0.25">
      <c r="B499" s="28" t="s">
        <v>1310</v>
      </c>
      <c r="C499" s="5" t="s">
        <v>1224</v>
      </c>
      <c r="D499" s="4" t="s">
        <v>13</v>
      </c>
      <c r="E499" s="6">
        <v>3</v>
      </c>
      <c r="F499" s="374">
        <v>106279.82036239996</v>
      </c>
      <c r="G499" s="452">
        <f t="shared" si="535"/>
        <v>318839.46108719986</v>
      </c>
      <c r="H499" s="373"/>
      <c r="I499" s="374">
        <v>106279.82036239996</v>
      </c>
      <c r="J499" s="29">
        <f t="shared" si="570"/>
        <v>0</v>
      </c>
      <c r="K499" s="453"/>
      <c r="L499" s="7">
        <f t="shared" si="536"/>
        <v>0</v>
      </c>
      <c r="M499" s="373"/>
      <c r="N499" s="7">
        <f t="shared" si="537"/>
        <v>0</v>
      </c>
      <c r="O499" s="373">
        <f t="shared" si="538"/>
        <v>3</v>
      </c>
      <c r="P499" s="7">
        <f t="shared" si="539"/>
        <v>318839.46108719986</v>
      </c>
      <c r="Q499" s="373">
        <v>0</v>
      </c>
      <c r="R499" s="29">
        <f t="shared" si="540"/>
        <v>0</v>
      </c>
      <c r="S499" s="373">
        <v>3</v>
      </c>
      <c r="T499" s="29">
        <f t="shared" si="540"/>
        <v>318839</v>
      </c>
      <c r="U499" s="373"/>
      <c r="V499" s="29">
        <f t="shared" ref="V499:X499" si="572">ROUND(U499*$F499,0)</f>
        <v>0</v>
      </c>
      <c r="W499" s="373"/>
      <c r="X499" s="29">
        <f t="shared" si="572"/>
        <v>0</v>
      </c>
      <c r="Y499" s="373">
        <f t="shared" si="542"/>
        <v>3</v>
      </c>
      <c r="Z499" s="29">
        <f t="shared" si="543"/>
        <v>318839</v>
      </c>
      <c r="AA499" s="373">
        <f t="shared" si="533"/>
        <v>0</v>
      </c>
      <c r="AB499" s="29">
        <f t="shared" si="534"/>
        <v>0.46108719985932112</v>
      </c>
    </row>
    <row r="500" spans="2:28" ht="118.8" x14ac:dyDescent="0.25">
      <c r="B500" s="28" t="s">
        <v>1311</v>
      </c>
      <c r="C500" s="5" t="s">
        <v>1225</v>
      </c>
      <c r="D500" s="4" t="s">
        <v>13</v>
      </c>
      <c r="E500" s="6">
        <v>259.75</v>
      </c>
      <c r="F500" s="374">
        <v>105170.78020465636</v>
      </c>
      <c r="G500" s="452">
        <f t="shared" si="535"/>
        <v>27318110.158159491</v>
      </c>
      <c r="H500" s="373"/>
      <c r="I500" s="374">
        <v>105170.78020465636</v>
      </c>
      <c r="J500" s="29">
        <f t="shared" si="570"/>
        <v>0</v>
      </c>
      <c r="K500" s="453"/>
      <c r="L500" s="7">
        <f t="shared" si="536"/>
        <v>0</v>
      </c>
      <c r="M500" s="373"/>
      <c r="N500" s="7">
        <f t="shared" si="537"/>
        <v>0</v>
      </c>
      <c r="O500" s="373">
        <f t="shared" si="538"/>
        <v>259.75</v>
      </c>
      <c r="P500" s="7">
        <f t="shared" si="539"/>
        <v>27318110.158159491</v>
      </c>
      <c r="Q500" s="373">
        <v>0</v>
      </c>
      <c r="R500" s="29">
        <f t="shared" si="540"/>
        <v>0</v>
      </c>
      <c r="S500" s="373">
        <v>154.38999999999999</v>
      </c>
      <c r="T500" s="29">
        <f t="shared" si="540"/>
        <v>16237317</v>
      </c>
      <c r="U500" s="373"/>
      <c r="V500" s="29">
        <f t="shared" ref="V500:X500" si="573">ROUND(U500*$F500,0)</f>
        <v>0</v>
      </c>
      <c r="W500" s="373"/>
      <c r="X500" s="29">
        <f t="shared" si="573"/>
        <v>0</v>
      </c>
      <c r="Y500" s="373">
        <f t="shared" si="542"/>
        <v>154.38999999999999</v>
      </c>
      <c r="Z500" s="29">
        <f t="shared" si="543"/>
        <v>16237317</v>
      </c>
      <c r="AA500" s="373">
        <f t="shared" si="533"/>
        <v>105.36000000000001</v>
      </c>
      <c r="AB500" s="29">
        <f t="shared" si="534"/>
        <v>11080793.158159491</v>
      </c>
    </row>
    <row r="501" spans="2:28" ht="132" x14ac:dyDescent="0.25">
      <c r="B501" s="28" t="s">
        <v>1312</v>
      </c>
      <c r="C501" s="5" t="s">
        <v>1226</v>
      </c>
      <c r="D501" s="4" t="s">
        <v>17</v>
      </c>
      <c r="E501" s="6">
        <v>334.56400000000002</v>
      </c>
      <c r="F501" s="374">
        <v>119015.46448395075</v>
      </c>
      <c r="G501" s="452">
        <f t="shared" si="535"/>
        <v>39818289.859608501</v>
      </c>
      <c r="H501" s="373"/>
      <c r="I501" s="374">
        <v>119015.46448395075</v>
      </c>
      <c r="J501" s="29">
        <f t="shared" si="570"/>
        <v>0</v>
      </c>
      <c r="K501" s="453"/>
      <c r="L501" s="7">
        <f t="shared" si="536"/>
        <v>0</v>
      </c>
      <c r="M501" s="373"/>
      <c r="N501" s="7">
        <f t="shared" si="537"/>
        <v>0</v>
      </c>
      <c r="O501" s="373">
        <f t="shared" si="538"/>
        <v>334.56400000000002</v>
      </c>
      <c r="P501" s="7">
        <f t="shared" si="539"/>
        <v>39818289.859608501</v>
      </c>
      <c r="Q501" s="373">
        <v>0</v>
      </c>
      <c r="R501" s="29">
        <f t="shared" si="540"/>
        <v>0</v>
      </c>
      <c r="S501" s="373">
        <v>0</v>
      </c>
      <c r="T501" s="29">
        <f t="shared" si="540"/>
        <v>0</v>
      </c>
      <c r="U501" s="373"/>
      <c r="V501" s="29">
        <f t="shared" ref="V501:X501" si="574">ROUND(U501*$F501,0)</f>
        <v>0</v>
      </c>
      <c r="W501" s="373"/>
      <c r="X501" s="29">
        <f t="shared" si="574"/>
        <v>0</v>
      </c>
      <c r="Y501" s="373">
        <f t="shared" si="542"/>
        <v>0</v>
      </c>
      <c r="Z501" s="29">
        <f t="shared" si="543"/>
        <v>0</v>
      </c>
      <c r="AA501" s="373">
        <f t="shared" si="533"/>
        <v>334.56400000000002</v>
      </c>
      <c r="AB501" s="29">
        <f t="shared" si="534"/>
        <v>39818289.859608501</v>
      </c>
    </row>
    <row r="502" spans="2:28" ht="171.6" x14ac:dyDescent="0.25">
      <c r="B502" s="28" t="s">
        <v>1313</v>
      </c>
      <c r="C502" s="5" t="s">
        <v>1227</v>
      </c>
      <c r="D502" s="4" t="s">
        <v>17</v>
      </c>
      <c r="E502" s="6">
        <v>715.47499999999991</v>
      </c>
      <c r="F502" s="374">
        <v>213699.66498101008</v>
      </c>
      <c r="G502" s="452">
        <f t="shared" si="535"/>
        <v>152896767.80228817</v>
      </c>
      <c r="H502" s="373"/>
      <c r="I502" s="374">
        <v>213699.66498101008</v>
      </c>
      <c r="J502" s="29">
        <f t="shared" si="570"/>
        <v>0</v>
      </c>
      <c r="K502" s="453"/>
      <c r="L502" s="7">
        <f t="shared" si="536"/>
        <v>0</v>
      </c>
      <c r="M502" s="373"/>
      <c r="N502" s="7">
        <f t="shared" si="537"/>
        <v>0</v>
      </c>
      <c r="O502" s="373">
        <f t="shared" si="538"/>
        <v>715.47499999999991</v>
      </c>
      <c r="P502" s="7">
        <f t="shared" si="539"/>
        <v>152896767.80228817</v>
      </c>
      <c r="Q502" s="373">
        <v>0</v>
      </c>
      <c r="R502" s="29">
        <f t="shared" si="540"/>
        <v>0</v>
      </c>
      <c r="S502" s="373">
        <v>428.02</v>
      </c>
      <c r="T502" s="29">
        <f t="shared" si="540"/>
        <v>91467731</v>
      </c>
      <c r="U502" s="373"/>
      <c r="V502" s="29">
        <f t="shared" ref="V502:X502" si="575">ROUND(U502*$F502,0)</f>
        <v>0</v>
      </c>
      <c r="W502" s="373"/>
      <c r="X502" s="29">
        <f t="shared" si="575"/>
        <v>0</v>
      </c>
      <c r="Y502" s="373">
        <f t="shared" si="542"/>
        <v>428.02</v>
      </c>
      <c r="Z502" s="29">
        <f t="shared" si="543"/>
        <v>91467731</v>
      </c>
      <c r="AA502" s="373">
        <f t="shared" si="533"/>
        <v>287.45499999999993</v>
      </c>
      <c r="AB502" s="29">
        <f t="shared" si="534"/>
        <v>61429036.802288175</v>
      </c>
    </row>
    <row r="503" spans="2:28" ht="171.6" x14ac:dyDescent="0.25">
      <c r="B503" s="28" t="s">
        <v>1314</v>
      </c>
      <c r="C503" s="5" t="s">
        <v>1228</v>
      </c>
      <c r="D503" s="4" t="s">
        <v>17</v>
      </c>
      <c r="E503" s="6">
        <v>376.75</v>
      </c>
      <c r="F503" s="374">
        <v>217963.68091313637</v>
      </c>
      <c r="G503" s="452">
        <f t="shared" si="535"/>
        <v>82117816.784024134</v>
      </c>
      <c r="H503" s="373"/>
      <c r="I503" s="374">
        <v>217963.68091313637</v>
      </c>
      <c r="J503" s="29">
        <f t="shared" si="570"/>
        <v>0</v>
      </c>
      <c r="K503" s="453">
        <v>253.25</v>
      </c>
      <c r="L503" s="7">
        <f t="shared" si="536"/>
        <v>55199302.191251785</v>
      </c>
      <c r="M503" s="373"/>
      <c r="N503" s="7">
        <f t="shared" si="537"/>
        <v>0</v>
      </c>
      <c r="O503" s="373">
        <f t="shared" si="538"/>
        <v>630</v>
      </c>
      <c r="P503" s="7">
        <f t="shared" si="539"/>
        <v>137317118.9752759</v>
      </c>
      <c r="Q503" s="373">
        <v>0</v>
      </c>
      <c r="R503" s="29">
        <f t="shared" si="540"/>
        <v>0</v>
      </c>
      <c r="S503" s="373">
        <v>0</v>
      </c>
      <c r="T503" s="29">
        <f t="shared" si="540"/>
        <v>0</v>
      </c>
      <c r="U503" s="373"/>
      <c r="V503" s="29">
        <f t="shared" ref="V503:X503" si="576">ROUND(U503*$F503,0)</f>
        <v>0</v>
      </c>
      <c r="W503" s="373"/>
      <c r="X503" s="29">
        <f t="shared" si="576"/>
        <v>0</v>
      </c>
      <c r="Y503" s="373">
        <f t="shared" si="542"/>
        <v>0</v>
      </c>
      <c r="Z503" s="29">
        <f t="shared" si="543"/>
        <v>0</v>
      </c>
      <c r="AA503" s="373">
        <f t="shared" si="533"/>
        <v>630</v>
      </c>
      <c r="AB503" s="29">
        <f t="shared" si="534"/>
        <v>137317118.9752759</v>
      </c>
    </row>
    <row r="504" spans="2:28" ht="118.8" x14ac:dyDescent="0.25">
      <c r="B504" s="28" t="s">
        <v>1315</v>
      </c>
      <c r="C504" s="5" t="s">
        <v>1229</v>
      </c>
      <c r="D504" s="4" t="s">
        <v>17</v>
      </c>
      <c r="E504" s="6">
        <v>187.124</v>
      </c>
      <c r="F504" s="374">
        <v>171993.06186509889</v>
      </c>
      <c r="G504" s="452">
        <f t="shared" si="535"/>
        <v>32184029.708444763</v>
      </c>
      <c r="H504" s="373"/>
      <c r="I504" s="374">
        <v>171993.06186509889</v>
      </c>
      <c r="J504" s="29">
        <f t="shared" si="570"/>
        <v>0</v>
      </c>
      <c r="K504" s="453">
        <v>800</v>
      </c>
      <c r="L504" s="7">
        <f t="shared" si="536"/>
        <v>137594449.49207911</v>
      </c>
      <c r="M504" s="373"/>
      <c r="N504" s="7">
        <f t="shared" si="537"/>
        <v>0</v>
      </c>
      <c r="O504" s="373">
        <f t="shared" si="538"/>
        <v>987.12400000000002</v>
      </c>
      <c r="P504" s="7">
        <f t="shared" si="539"/>
        <v>169778479.20052388</v>
      </c>
      <c r="Q504" s="373">
        <v>0</v>
      </c>
      <c r="R504" s="29">
        <f t="shared" si="540"/>
        <v>0</v>
      </c>
      <c r="S504" s="373">
        <v>0</v>
      </c>
      <c r="T504" s="29">
        <f t="shared" si="540"/>
        <v>0</v>
      </c>
      <c r="U504" s="373"/>
      <c r="V504" s="29">
        <f t="shared" ref="V504:X504" si="577">ROUND(U504*$F504,0)</f>
        <v>0</v>
      </c>
      <c r="W504" s="373"/>
      <c r="X504" s="29">
        <f t="shared" si="577"/>
        <v>0</v>
      </c>
      <c r="Y504" s="373">
        <f t="shared" si="542"/>
        <v>0</v>
      </c>
      <c r="Z504" s="29">
        <f t="shared" si="543"/>
        <v>0</v>
      </c>
      <c r="AA504" s="373">
        <f t="shared" si="533"/>
        <v>987.12400000000002</v>
      </c>
      <c r="AB504" s="29">
        <f t="shared" si="534"/>
        <v>169778479.20052388</v>
      </c>
    </row>
    <row r="505" spans="2:28" ht="66" x14ac:dyDescent="0.25">
      <c r="B505" s="28" t="s">
        <v>1316</v>
      </c>
      <c r="C505" s="5" t="s">
        <v>1230</v>
      </c>
      <c r="D505" s="4" t="s">
        <v>13</v>
      </c>
      <c r="E505" s="6">
        <v>36</v>
      </c>
      <c r="F505" s="374">
        <v>1035834.6870000002</v>
      </c>
      <c r="G505" s="452">
        <f t="shared" si="535"/>
        <v>37290048.732000008</v>
      </c>
      <c r="H505" s="373"/>
      <c r="I505" s="374">
        <v>1035834.6870000002</v>
      </c>
      <c r="J505" s="29">
        <f t="shared" si="570"/>
        <v>0</v>
      </c>
      <c r="K505" s="453"/>
      <c r="L505" s="7">
        <f t="shared" si="536"/>
        <v>0</v>
      </c>
      <c r="M505" s="373"/>
      <c r="N505" s="7">
        <f t="shared" si="537"/>
        <v>0</v>
      </c>
      <c r="O505" s="373">
        <f t="shared" si="538"/>
        <v>36</v>
      </c>
      <c r="P505" s="7">
        <f t="shared" si="539"/>
        <v>37290048.732000008</v>
      </c>
      <c r="Q505" s="373">
        <v>0</v>
      </c>
      <c r="R505" s="29">
        <f t="shared" si="540"/>
        <v>0</v>
      </c>
      <c r="S505" s="373">
        <v>18</v>
      </c>
      <c r="T505" s="29">
        <f t="shared" si="540"/>
        <v>18645024</v>
      </c>
      <c r="U505" s="373"/>
      <c r="V505" s="29">
        <f t="shared" ref="V505:X505" si="578">ROUND(U505*$F505,0)</f>
        <v>0</v>
      </c>
      <c r="W505" s="373"/>
      <c r="X505" s="29">
        <f t="shared" si="578"/>
        <v>0</v>
      </c>
      <c r="Y505" s="373">
        <f t="shared" si="542"/>
        <v>18</v>
      </c>
      <c r="Z505" s="29">
        <f t="shared" si="543"/>
        <v>18645024</v>
      </c>
      <c r="AA505" s="373">
        <f t="shared" si="533"/>
        <v>18</v>
      </c>
      <c r="AB505" s="29">
        <f t="shared" si="534"/>
        <v>18645024.732000008</v>
      </c>
    </row>
    <row r="506" spans="2:28" ht="52.8" x14ac:dyDescent="0.25">
      <c r="B506" s="28" t="s">
        <v>1317</v>
      </c>
      <c r="C506" s="5" t="s">
        <v>1231</v>
      </c>
      <c r="D506" s="4" t="s">
        <v>13</v>
      </c>
      <c r="E506" s="6">
        <v>1800.6771109867391</v>
      </c>
      <c r="F506" s="374">
        <v>6064.2353709549898</v>
      </c>
      <c r="G506" s="452">
        <f t="shared" si="535"/>
        <v>10919729.828114826</v>
      </c>
      <c r="H506" s="373"/>
      <c r="I506" s="374">
        <v>6064.2353709549898</v>
      </c>
      <c r="J506" s="29">
        <f t="shared" si="570"/>
        <v>0</v>
      </c>
      <c r="K506" s="453">
        <v>300</v>
      </c>
      <c r="L506" s="7">
        <f t="shared" si="536"/>
        <v>1819270.611286497</v>
      </c>
      <c r="M506" s="373"/>
      <c r="N506" s="7">
        <f t="shared" si="537"/>
        <v>0</v>
      </c>
      <c r="O506" s="373">
        <f t="shared" si="538"/>
        <v>2100.6771109867391</v>
      </c>
      <c r="P506" s="7">
        <f t="shared" si="539"/>
        <v>12739000.439401323</v>
      </c>
      <c r="Q506" s="373">
        <v>1756.3</v>
      </c>
      <c r="R506" s="29">
        <f t="shared" si="540"/>
        <v>10650617</v>
      </c>
      <c r="S506" s="373">
        <v>314.37999999999988</v>
      </c>
      <c r="T506" s="29">
        <f t="shared" si="540"/>
        <v>1906474</v>
      </c>
      <c r="U506" s="373"/>
      <c r="V506" s="29">
        <f t="shared" ref="V506:X506" si="579">ROUND(U506*$F506,0)</f>
        <v>0</v>
      </c>
      <c r="W506" s="373"/>
      <c r="X506" s="29">
        <f t="shared" si="579"/>
        <v>0</v>
      </c>
      <c r="Y506" s="373">
        <f t="shared" si="542"/>
        <v>2070.6799999999998</v>
      </c>
      <c r="Z506" s="29">
        <f t="shared" si="543"/>
        <v>12557091</v>
      </c>
      <c r="AA506" s="373">
        <f t="shared" si="533"/>
        <v>29.997110986739244</v>
      </c>
      <c r="AB506" s="29">
        <f t="shared" si="534"/>
        <v>181909.43940132298</v>
      </c>
    </row>
    <row r="507" spans="2:28" ht="52.8" x14ac:dyDescent="0.25">
      <c r="B507" s="28" t="s">
        <v>1318</v>
      </c>
      <c r="C507" s="5" t="s">
        <v>1232</v>
      </c>
      <c r="D507" s="4" t="s">
        <v>1172</v>
      </c>
      <c r="E507" s="6">
        <v>700</v>
      </c>
      <c r="F507" s="374">
        <v>10131.809351458794</v>
      </c>
      <c r="G507" s="452">
        <f t="shared" si="535"/>
        <v>7092266.546021156</v>
      </c>
      <c r="H507" s="373"/>
      <c r="I507" s="374">
        <v>10131.809351458794</v>
      </c>
      <c r="J507" s="29">
        <f t="shared" si="570"/>
        <v>0</v>
      </c>
      <c r="K507" s="453">
        <v>3200</v>
      </c>
      <c r="L507" s="7">
        <f t="shared" si="536"/>
        <v>32421789.924668141</v>
      </c>
      <c r="M507" s="373"/>
      <c r="N507" s="7">
        <f t="shared" si="537"/>
        <v>0</v>
      </c>
      <c r="O507" s="373">
        <f t="shared" si="538"/>
        <v>3900</v>
      </c>
      <c r="P507" s="7">
        <f t="shared" si="539"/>
        <v>39514056.470689297</v>
      </c>
      <c r="Q507" s="373">
        <v>0</v>
      </c>
      <c r="R507" s="29">
        <f t="shared" si="540"/>
        <v>0</v>
      </c>
      <c r="S507" s="373">
        <v>2716</v>
      </c>
      <c r="T507" s="29">
        <f t="shared" si="540"/>
        <v>27517994</v>
      </c>
      <c r="U507" s="373"/>
      <c r="V507" s="29">
        <f t="shared" ref="V507:X507" si="580">ROUND(U507*$F507,0)</f>
        <v>0</v>
      </c>
      <c r="W507" s="373"/>
      <c r="X507" s="29">
        <f t="shared" si="580"/>
        <v>0</v>
      </c>
      <c r="Y507" s="373">
        <f t="shared" si="542"/>
        <v>2716</v>
      </c>
      <c r="Z507" s="29">
        <f t="shared" si="543"/>
        <v>27517994</v>
      </c>
      <c r="AA507" s="373">
        <f t="shared" si="533"/>
        <v>1184</v>
      </c>
      <c r="AB507" s="29">
        <f t="shared" si="534"/>
        <v>11996062.470689297</v>
      </c>
    </row>
    <row r="508" spans="2:28" ht="26.4" x14ac:dyDescent="0.25">
      <c r="B508" s="28" t="s">
        <v>1319</v>
      </c>
      <c r="C508" s="5" t="s">
        <v>1233</v>
      </c>
      <c r="D508" s="4" t="s">
        <v>1172</v>
      </c>
      <c r="E508" s="6">
        <v>22</v>
      </c>
      <c r="F508" s="374">
        <v>320586.81643333333</v>
      </c>
      <c r="G508" s="452">
        <f t="shared" si="535"/>
        <v>7052909.9615333332</v>
      </c>
      <c r="H508" s="373"/>
      <c r="I508" s="374">
        <v>320586.81643333333</v>
      </c>
      <c r="J508" s="29">
        <f t="shared" si="570"/>
        <v>0</v>
      </c>
      <c r="K508" s="453"/>
      <c r="L508" s="7">
        <f t="shared" si="536"/>
        <v>0</v>
      </c>
      <c r="M508" s="373"/>
      <c r="N508" s="7">
        <f t="shared" si="537"/>
        <v>0</v>
      </c>
      <c r="O508" s="373">
        <f t="shared" si="538"/>
        <v>22</v>
      </c>
      <c r="P508" s="7">
        <f t="shared" si="539"/>
        <v>7052909.9615333332</v>
      </c>
      <c r="Q508" s="373">
        <v>0</v>
      </c>
      <c r="R508" s="29">
        <f t="shared" si="540"/>
        <v>0</v>
      </c>
      <c r="S508" s="373">
        <v>0</v>
      </c>
      <c r="T508" s="29">
        <f t="shared" si="540"/>
        <v>0</v>
      </c>
      <c r="U508" s="373"/>
      <c r="V508" s="29">
        <f t="shared" ref="V508:X508" si="581">ROUND(U508*$F508,0)</f>
        <v>0</v>
      </c>
      <c r="W508" s="373"/>
      <c r="X508" s="29">
        <f t="shared" si="581"/>
        <v>0</v>
      </c>
      <c r="Y508" s="373">
        <f t="shared" si="542"/>
        <v>0</v>
      </c>
      <c r="Z508" s="29">
        <f t="shared" si="543"/>
        <v>0</v>
      </c>
      <c r="AA508" s="373">
        <f t="shared" si="533"/>
        <v>22</v>
      </c>
      <c r="AB508" s="29">
        <f t="shared" si="534"/>
        <v>7052909.9615333332</v>
      </c>
    </row>
    <row r="509" spans="2:28" ht="66" x14ac:dyDescent="0.25">
      <c r="B509" s="28" t="s">
        <v>1320</v>
      </c>
      <c r="C509" s="5" t="s">
        <v>1234</v>
      </c>
      <c r="D509" s="4" t="s">
        <v>13</v>
      </c>
      <c r="E509" s="6">
        <v>3</v>
      </c>
      <c r="F509" s="374">
        <v>149073.80051999999</v>
      </c>
      <c r="G509" s="452">
        <f t="shared" si="535"/>
        <v>447221.40155999997</v>
      </c>
      <c r="H509" s="373"/>
      <c r="I509" s="374">
        <v>149073.80051999999</v>
      </c>
      <c r="J509" s="29">
        <f t="shared" si="570"/>
        <v>0</v>
      </c>
      <c r="K509" s="453"/>
      <c r="L509" s="7">
        <f t="shared" si="536"/>
        <v>0</v>
      </c>
      <c r="M509" s="373"/>
      <c r="N509" s="7">
        <f t="shared" si="537"/>
        <v>0</v>
      </c>
      <c r="O509" s="373">
        <f t="shared" si="538"/>
        <v>3</v>
      </c>
      <c r="P509" s="7">
        <f t="shared" si="539"/>
        <v>447221.40155999997</v>
      </c>
      <c r="Q509" s="373">
        <v>0</v>
      </c>
      <c r="R509" s="29">
        <f t="shared" si="540"/>
        <v>0</v>
      </c>
      <c r="S509" s="373">
        <v>0</v>
      </c>
      <c r="T509" s="29">
        <f t="shared" si="540"/>
        <v>0</v>
      </c>
      <c r="U509" s="373"/>
      <c r="V509" s="29">
        <f t="shared" ref="V509:X509" si="582">ROUND(U509*$F509,0)</f>
        <v>0</v>
      </c>
      <c r="W509" s="373"/>
      <c r="X509" s="29">
        <f t="shared" si="582"/>
        <v>0</v>
      </c>
      <c r="Y509" s="373">
        <f t="shared" si="542"/>
        <v>0</v>
      </c>
      <c r="Z509" s="29">
        <f t="shared" si="543"/>
        <v>0</v>
      </c>
      <c r="AA509" s="373">
        <f t="shared" si="533"/>
        <v>3</v>
      </c>
      <c r="AB509" s="29">
        <f t="shared" si="534"/>
        <v>447221.40155999997</v>
      </c>
    </row>
    <row r="510" spans="2:28" ht="105.6" x14ac:dyDescent="0.25">
      <c r="B510" s="28" t="s">
        <v>1321</v>
      </c>
      <c r="C510" s="5" t="s">
        <v>1235</v>
      </c>
      <c r="D510" s="4" t="s">
        <v>1322</v>
      </c>
      <c r="E510" s="6">
        <v>147.64000000000001</v>
      </c>
      <c r="F510" s="374">
        <v>457899.53853797249</v>
      </c>
      <c r="G510" s="452">
        <f t="shared" si="535"/>
        <v>67604287.869746268</v>
      </c>
      <c r="H510" s="373"/>
      <c r="I510" s="374">
        <v>457899.53853797249</v>
      </c>
      <c r="J510" s="29">
        <f t="shared" si="570"/>
        <v>0</v>
      </c>
      <c r="K510" s="453">
        <v>1.06</v>
      </c>
      <c r="L510" s="7">
        <f t="shared" si="536"/>
        <v>485373.51085025084</v>
      </c>
      <c r="M510" s="373"/>
      <c r="N510" s="7">
        <f t="shared" si="537"/>
        <v>0</v>
      </c>
      <c r="O510" s="373">
        <f t="shared" si="538"/>
        <v>148.70000000000002</v>
      </c>
      <c r="P510" s="7">
        <f t="shared" si="539"/>
        <v>68089661.380596519</v>
      </c>
      <c r="Q510" s="373">
        <v>0</v>
      </c>
      <c r="R510" s="29">
        <f t="shared" si="540"/>
        <v>0</v>
      </c>
      <c r="S510" s="373">
        <v>148.69999999999999</v>
      </c>
      <c r="T510" s="29">
        <f t="shared" si="540"/>
        <v>68089661</v>
      </c>
      <c r="U510" s="373"/>
      <c r="V510" s="29">
        <f t="shared" ref="V510:X510" si="583">ROUND(U510*$F510,0)</f>
        <v>0</v>
      </c>
      <c r="W510" s="373"/>
      <c r="X510" s="29">
        <f t="shared" si="583"/>
        <v>0</v>
      </c>
      <c r="Y510" s="373">
        <f t="shared" si="542"/>
        <v>148.69999999999999</v>
      </c>
      <c r="Z510" s="29">
        <f t="shared" si="543"/>
        <v>68089661</v>
      </c>
      <c r="AA510" s="373">
        <f t="shared" si="533"/>
        <v>0</v>
      </c>
      <c r="AB510" s="29">
        <f t="shared" si="534"/>
        <v>0.38059651851654053</v>
      </c>
    </row>
    <row r="511" spans="2:28" ht="158.4" x14ac:dyDescent="0.25">
      <c r="B511" s="28" t="s">
        <v>1323</v>
      </c>
      <c r="C511" s="5" t="s">
        <v>1236</v>
      </c>
      <c r="D511" s="4" t="s">
        <v>1172</v>
      </c>
      <c r="E511" s="6">
        <v>1</v>
      </c>
      <c r="F511" s="374">
        <v>24868770.449083332</v>
      </c>
      <c r="G511" s="452">
        <f t="shared" si="535"/>
        <v>24868770.449083332</v>
      </c>
      <c r="H511" s="373"/>
      <c r="I511" s="374">
        <v>24868770.449083332</v>
      </c>
      <c r="J511" s="29">
        <f t="shared" si="570"/>
        <v>0</v>
      </c>
      <c r="K511" s="453"/>
      <c r="L511" s="7">
        <f t="shared" si="536"/>
        <v>0</v>
      </c>
      <c r="M511" s="373"/>
      <c r="N511" s="7">
        <f t="shared" si="537"/>
        <v>0</v>
      </c>
      <c r="O511" s="373">
        <f t="shared" si="538"/>
        <v>1</v>
      </c>
      <c r="P511" s="7">
        <f t="shared" si="539"/>
        <v>24868770.449083332</v>
      </c>
      <c r="Q511" s="373">
        <v>0</v>
      </c>
      <c r="R511" s="29">
        <f t="shared" si="540"/>
        <v>0</v>
      </c>
      <c r="S511" s="373">
        <v>0.5</v>
      </c>
      <c r="T511" s="29">
        <f t="shared" si="540"/>
        <v>12434385</v>
      </c>
      <c r="U511" s="373"/>
      <c r="V511" s="29">
        <f t="shared" ref="V511:X511" si="584">ROUND(U511*$F511,0)</f>
        <v>0</v>
      </c>
      <c r="W511" s="373"/>
      <c r="X511" s="29">
        <f t="shared" si="584"/>
        <v>0</v>
      </c>
      <c r="Y511" s="373">
        <f t="shared" si="542"/>
        <v>0.5</v>
      </c>
      <c r="Z511" s="29">
        <f t="shared" si="543"/>
        <v>12434385</v>
      </c>
      <c r="AA511" s="373">
        <f t="shared" si="533"/>
        <v>0.5</v>
      </c>
      <c r="AB511" s="29">
        <f t="shared" si="534"/>
        <v>12434385.449083332</v>
      </c>
    </row>
    <row r="512" spans="2:28" ht="122.4" customHeight="1" x14ac:dyDescent="0.25">
      <c r="B512" s="28" t="s">
        <v>1324</v>
      </c>
      <c r="C512" s="5" t="s">
        <v>1237</v>
      </c>
      <c r="D512" s="4" t="s">
        <v>20</v>
      </c>
      <c r="E512" s="6">
        <v>115.17999999999999</v>
      </c>
      <c r="F512" s="374">
        <v>359538.02808969078</v>
      </c>
      <c r="G512" s="452">
        <f t="shared" si="535"/>
        <v>41411590.07537058</v>
      </c>
      <c r="H512" s="373"/>
      <c r="I512" s="374">
        <v>359538.02808969078</v>
      </c>
      <c r="J512" s="29">
        <f t="shared" si="570"/>
        <v>0</v>
      </c>
      <c r="K512" s="453"/>
      <c r="L512" s="7">
        <f t="shared" si="536"/>
        <v>0</v>
      </c>
      <c r="M512" s="373"/>
      <c r="N512" s="7">
        <f t="shared" si="537"/>
        <v>0</v>
      </c>
      <c r="O512" s="373">
        <f t="shared" si="538"/>
        <v>115.17999999999999</v>
      </c>
      <c r="P512" s="7">
        <f t="shared" si="539"/>
        <v>41411590.07537058</v>
      </c>
      <c r="Q512" s="373">
        <v>0</v>
      </c>
      <c r="R512" s="29">
        <f t="shared" si="540"/>
        <v>0</v>
      </c>
      <c r="S512" s="373">
        <v>0</v>
      </c>
      <c r="T512" s="29">
        <f t="shared" si="540"/>
        <v>0</v>
      </c>
      <c r="U512" s="373"/>
      <c r="V512" s="29">
        <f t="shared" ref="V512:X512" si="585">ROUND(U512*$F512,0)</f>
        <v>0</v>
      </c>
      <c r="W512" s="373"/>
      <c r="X512" s="29">
        <f t="shared" si="585"/>
        <v>0</v>
      </c>
      <c r="Y512" s="373">
        <f t="shared" si="542"/>
        <v>0</v>
      </c>
      <c r="Z512" s="29">
        <f t="shared" si="543"/>
        <v>0</v>
      </c>
      <c r="AA512" s="373">
        <f t="shared" si="533"/>
        <v>115.17999999999999</v>
      </c>
      <c r="AB512" s="29">
        <f t="shared" si="534"/>
        <v>41411590.07537058</v>
      </c>
    </row>
    <row r="513" spans="2:28" ht="156" customHeight="1" x14ac:dyDescent="0.25">
      <c r="B513" s="28" t="s">
        <v>1325</v>
      </c>
      <c r="C513" s="5" t="s">
        <v>1238</v>
      </c>
      <c r="D513" s="4" t="s">
        <v>1172</v>
      </c>
      <c r="E513" s="6">
        <v>14.06</v>
      </c>
      <c r="F513" s="374">
        <v>2047581.2506591862</v>
      </c>
      <c r="G513" s="452">
        <f t="shared" si="535"/>
        <v>28788992.384268157</v>
      </c>
      <c r="H513" s="373"/>
      <c r="I513" s="374">
        <v>2047581.2506591862</v>
      </c>
      <c r="J513" s="29">
        <f t="shared" si="570"/>
        <v>0</v>
      </c>
      <c r="K513" s="453"/>
      <c r="L513" s="7">
        <f t="shared" si="536"/>
        <v>0</v>
      </c>
      <c r="M513" s="373"/>
      <c r="N513" s="7">
        <f t="shared" si="537"/>
        <v>0</v>
      </c>
      <c r="O513" s="373">
        <f t="shared" si="538"/>
        <v>14.06</v>
      </c>
      <c r="P513" s="7">
        <f t="shared" si="539"/>
        <v>28788992.384268157</v>
      </c>
      <c r="Q513" s="373">
        <v>3.15</v>
      </c>
      <c r="R513" s="29">
        <f t="shared" si="540"/>
        <v>6449881</v>
      </c>
      <c r="S513" s="373">
        <v>4.9000000000000004</v>
      </c>
      <c r="T513" s="29">
        <f t="shared" si="540"/>
        <v>10033148</v>
      </c>
      <c r="U513" s="373"/>
      <c r="V513" s="29">
        <f t="shared" ref="V513:X513" si="586">ROUND(U513*$F513,0)</f>
        <v>0</v>
      </c>
      <c r="W513" s="373"/>
      <c r="X513" s="29">
        <f t="shared" si="586"/>
        <v>0</v>
      </c>
      <c r="Y513" s="373">
        <f t="shared" si="542"/>
        <v>8.0500000000000007</v>
      </c>
      <c r="Z513" s="29">
        <f t="shared" si="543"/>
        <v>16483029</v>
      </c>
      <c r="AA513" s="373">
        <f t="shared" si="533"/>
        <v>6.01</v>
      </c>
      <c r="AB513" s="29">
        <f t="shared" si="534"/>
        <v>12305963.384268157</v>
      </c>
    </row>
    <row r="514" spans="2:28" ht="132" x14ac:dyDescent="0.25">
      <c r="B514" s="28" t="s">
        <v>1326</v>
      </c>
      <c r="C514" s="5" t="s">
        <v>1239</v>
      </c>
      <c r="D514" s="4" t="s">
        <v>1172</v>
      </c>
      <c r="E514" s="6">
        <v>2</v>
      </c>
      <c r="F514" s="374">
        <v>13944699.325506002</v>
      </c>
      <c r="G514" s="452">
        <f t="shared" si="535"/>
        <v>27889398.651012003</v>
      </c>
      <c r="H514" s="373"/>
      <c r="I514" s="374">
        <v>13944699.325506002</v>
      </c>
      <c r="J514" s="29">
        <f t="shared" si="570"/>
        <v>0</v>
      </c>
      <c r="K514" s="453"/>
      <c r="L514" s="7">
        <f t="shared" si="536"/>
        <v>0</v>
      </c>
      <c r="M514" s="373"/>
      <c r="N514" s="7">
        <f t="shared" si="537"/>
        <v>0</v>
      </c>
      <c r="O514" s="373">
        <f t="shared" si="538"/>
        <v>2</v>
      </c>
      <c r="P514" s="7">
        <f t="shared" si="539"/>
        <v>27889398.651012003</v>
      </c>
      <c r="Q514" s="373">
        <v>0</v>
      </c>
      <c r="R514" s="29">
        <f t="shared" si="540"/>
        <v>0</v>
      </c>
      <c r="S514" s="373">
        <v>0</v>
      </c>
      <c r="T514" s="29">
        <f t="shared" si="540"/>
        <v>0</v>
      </c>
      <c r="U514" s="373"/>
      <c r="V514" s="29">
        <f t="shared" ref="V514:X514" si="587">ROUND(U514*$F514,0)</f>
        <v>0</v>
      </c>
      <c r="W514" s="373"/>
      <c r="X514" s="29">
        <f t="shared" si="587"/>
        <v>0</v>
      </c>
      <c r="Y514" s="373">
        <f t="shared" si="542"/>
        <v>0</v>
      </c>
      <c r="Z514" s="29">
        <f t="shared" si="543"/>
        <v>0</v>
      </c>
      <c r="AA514" s="373">
        <f t="shared" si="533"/>
        <v>2</v>
      </c>
      <c r="AB514" s="29">
        <f t="shared" si="534"/>
        <v>27889398.651012003</v>
      </c>
    </row>
    <row r="515" spans="2:28" ht="158.4" x14ac:dyDescent="0.25">
      <c r="B515" s="28" t="s">
        <v>1327</v>
      </c>
      <c r="C515" s="5" t="s">
        <v>1240</v>
      </c>
      <c r="D515" s="4" t="s">
        <v>1172</v>
      </c>
      <c r="E515" s="6">
        <v>1</v>
      </c>
      <c r="F515" s="374">
        <v>10704315.369999999</v>
      </c>
      <c r="G515" s="452">
        <f t="shared" si="535"/>
        <v>10704315.369999999</v>
      </c>
      <c r="H515" s="373"/>
      <c r="I515" s="374">
        <v>10704315.369999999</v>
      </c>
      <c r="J515" s="29">
        <f t="shared" si="570"/>
        <v>0</v>
      </c>
      <c r="K515" s="453"/>
      <c r="L515" s="7">
        <f t="shared" si="536"/>
        <v>0</v>
      </c>
      <c r="M515" s="373"/>
      <c r="N515" s="7">
        <f t="shared" si="537"/>
        <v>0</v>
      </c>
      <c r="O515" s="373">
        <f t="shared" si="538"/>
        <v>1</v>
      </c>
      <c r="P515" s="7">
        <f t="shared" si="539"/>
        <v>10704315.369999999</v>
      </c>
      <c r="Q515" s="373">
        <v>0</v>
      </c>
      <c r="R515" s="29">
        <f t="shared" si="540"/>
        <v>0</v>
      </c>
      <c r="S515" s="373">
        <v>0</v>
      </c>
      <c r="T515" s="29">
        <f t="shared" si="540"/>
        <v>0</v>
      </c>
      <c r="U515" s="373"/>
      <c r="V515" s="29">
        <f t="shared" ref="V515:X515" si="588">ROUND(U515*$F515,0)</f>
        <v>0</v>
      </c>
      <c r="W515" s="373"/>
      <c r="X515" s="29">
        <f t="shared" si="588"/>
        <v>0</v>
      </c>
      <c r="Y515" s="373">
        <f t="shared" si="542"/>
        <v>0</v>
      </c>
      <c r="Z515" s="29">
        <f t="shared" si="543"/>
        <v>0</v>
      </c>
      <c r="AA515" s="373">
        <f t="shared" si="533"/>
        <v>1</v>
      </c>
      <c r="AB515" s="29">
        <f t="shared" si="534"/>
        <v>10704315.369999999</v>
      </c>
    </row>
    <row r="516" spans="2:28" ht="145.19999999999999" x14ac:dyDescent="0.25">
      <c r="B516" s="28" t="s">
        <v>1328</v>
      </c>
      <c r="C516" s="5" t="s">
        <v>1241</v>
      </c>
      <c r="D516" s="4" t="s">
        <v>1172</v>
      </c>
      <c r="E516" s="6">
        <v>4</v>
      </c>
      <c r="F516" s="374">
        <v>2264737.79</v>
      </c>
      <c r="G516" s="452">
        <f t="shared" si="535"/>
        <v>9058951.1600000001</v>
      </c>
      <c r="H516" s="373"/>
      <c r="I516" s="374">
        <v>2264737.79</v>
      </c>
      <c r="J516" s="29">
        <f t="shared" si="570"/>
        <v>0</v>
      </c>
      <c r="K516" s="453"/>
      <c r="L516" s="7">
        <f t="shared" si="536"/>
        <v>0</v>
      </c>
      <c r="M516" s="373"/>
      <c r="N516" s="7">
        <f t="shared" si="537"/>
        <v>0</v>
      </c>
      <c r="O516" s="373">
        <f t="shared" si="538"/>
        <v>4</v>
      </c>
      <c r="P516" s="7">
        <f t="shared" si="539"/>
        <v>9058951.1600000001</v>
      </c>
      <c r="Q516" s="373">
        <v>0</v>
      </c>
      <c r="R516" s="29">
        <f t="shared" si="540"/>
        <v>0</v>
      </c>
      <c r="S516" s="373">
        <v>0</v>
      </c>
      <c r="T516" s="29">
        <f t="shared" si="540"/>
        <v>0</v>
      </c>
      <c r="U516" s="373"/>
      <c r="V516" s="29">
        <f t="shared" ref="V516:X516" si="589">ROUND(U516*$F516,0)</f>
        <v>0</v>
      </c>
      <c r="W516" s="373"/>
      <c r="X516" s="29">
        <f t="shared" si="589"/>
        <v>0</v>
      </c>
      <c r="Y516" s="373">
        <f t="shared" si="542"/>
        <v>0</v>
      </c>
      <c r="Z516" s="29">
        <f t="shared" si="543"/>
        <v>0</v>
      </c>
      <c r="AA516" s="373">
        <f t="shared" si="533"/>
        <v>4</v>
      </c>
      <c r="AB516" s="29">
        <f t="shared" si="534"/>
        <v>9058951.1600000001</v>
      </c>
    </row>
    <row r="517" spans="2:28" ht="158.4" x14ac:dyDescent="0.25">
      <c r="B517" s="28" t="s">
        <v>1329</v>
      </c>
      <c r="C517" s="5" t="s">
        <v>1242</v>
      </c>
      <c r="D517" s="4" t="s">
        <v>17</v>
      </c>
      <c r="E517" s="6">
        <v>1</v>
      </c>
      <c r="F517" s="374">
        <v>13092247.76</v>
      </c>
      <c r="G517" s="452">
        <f t="shared" si="535"/>
        <v>13092247.76</v>
      </c>
      <c r="H517" s="373"/>
      <c r="I517" s="374">
        <v>13092247.76</v>
      </c>
      <c r="J517" s="29">
        <f t="shared" si="570"/>
        <v>0</v>
      </c>
      <c r="K517" s="453"/>
      <c r="L517" s="7">
        <f t="shared" si="536"/>
        <v>0</v>
      </c>
      <c r="M517" s="373"/>
      <c r="N517" s="7">
        <f t="shared" si="537"/>
        <v>0</v>
      </c>
      <c r="O517" s="373">
        <f t="shared" si="538"/>
        <v>1</v>
      </c>
      <c r="P517" s="7">
        <f t="shared" si="539"/>
        <v>13092247.76</v>
      </c>
      <c r="Q517" s="373">
        <v>0</v>
      </c>
      <c r="R517" s="29">
        <f t="shared" si="540"/>
        <v>0</v>
      </c>
      <c r="S517" s="373">
        <v>0</v>
      </c>
      <c r="T517" s="29">
        <f t="shared" si="540"/>
        <v>0</v>
      </c>
      <c r="U517" s="373"/>
      <c r="V517" s="29">
        <f t="shared" ref="V517:X517" si="590">ROUND(U517*$F517,0)</f>
        <v>0</v>
      </c>
      <c r="W517" s="373"/>
      <c r="X517" s="29">
        <f t="shared" si="590"/>
        <v>0</v>
      </c>
      <c r="Y517" s="373">
        <f t="shared" si="542"/>
        <v>0</v>
      </c>
      <c r="Z517" s="29">
        <f t="shared" si="543"/>
        <v>0</v>
      </c>
      <c r="AA517" s="373">
        <f t="shared" si="533"/>
        <v>1</v>
      </c>
      <c r="AB517" s="29">
        <f t="shared" si="534"/>
        <v>13092247.76</v>
      </c>
    </row>
    <row r="518" spans="2:28" ht="130.94999999999999" customHeight="1" x14ac:dyDescent="0.25">
      <c r="B518" s="28" t="s">
        <v>1330</v>
      </c>
      <c r="C518" s="5" t="s">
        <v>1202</v>
      </c>
      <c r="D518" s="4" t="s">
        <v>17</v>
      </c>
      <c r="E518" s="6">
        <v>166.44</v>
      </c>
      <c r="F518" s="374">
        <v>93789.425912666673</v>
      </c>
      <c r="G518" s="452">
        <f t="shared" si="535"/>
        <v>15610312.04890424</v>
      </c>
      <c r="H518" s="373"/>
      <c r="I518" s="374">
        <v>93789.425912666673</v>
      </c>
      <c r="J518" s="29">
        <f t="shared" si="570"/>
        <v>0</v>
      </c>
      <c r="K518" s="453"/>
      <c r="L518" s="7">
        <f t="shared" si="536"/>
        <v>0</v>
      </c>
      <c r="M518" s="373">
        <v>55.05</v>
      </c>
      <c r="N518" s="7">
        <f t="shared" si="537"/>
        <v>5163107.8964922996</v>
      </c>
      <c r="O518" s="373">
        <f t="shared" si="538"/>
        <v>111.39</v>
      </c>
      <c r="P518" s="7">
        <f t="shared" si="539"/>
        <v>10447204.152411941</v>
      </c>
      <c r="Q518" s="373">
        <v>111.39</v>
      </c>
      <c r="R518" s="29">
        <f t="shared" si="540"/>
        <v>10447204</v>
      </c>
      <c r="S518" s="373">
        <v>0</v>
      </c>
      <c r="T518" s="29">
        <f t="shared" si="540"/>
        <v>0</v>
      </c>
      <c r="U518" s="373"/>
      <c r="V518" s="29">
        <f t="shared" ref="V518:X518" si="591">ROUND(U518*$F518,0)</f>
        <v>0</v>
      </c>
      <c r="W518" s="373"/>
      <c r="X518" s="29">
        <f t="shared" si="591"/>
        <v>0</v>
      </c>
      <c r="Y518" s="373">
        <f t="shared" si="542"/>
        <v>111.39</v>
      </c>
      <c r="Z518" s="29">
        <f t="shared" si="543"/>
        <v>10447204</v>
      </c>
      <c r="AA518" s="373">
        <f t="shared" si="533"/>
        <v>0</v>
      </c>
      <c r="AB518" s="29">
        <f t="shared" si="534"/>
        <v>0.15241194143891335</v>
      </c>
    </row>
    <row r="519" spans="2:28" ht="104.4" customHeight="1" x14ac:dyDescent="0.25">
      <c r="B519" s="28" t="s">
        <v>1331</v>
      </c>
      <c r="C519" s="5" t="s">
        <v>1243</v>
      </c>
      <c r="D519" s="4" t="s">
        <v>137</v>
      </c>
      <c r="E519" s="6">
        <v>17</v>
      </c>
      <c r="F519" s="374">
        <v>612615.39191482216</v>
      </c>
      <c r="G519" s="452">
        <f t="shared" si="535"/>
        <v>10414461.662551977</v>
      </c>
      <c r="H519" s="373"/>
      <c r="I519" s="374">
        <v>612615.39191482216</v>
      </c>
      <c r="J519" s="29">
        <f t="shared" si="570"/>
        <v>0</v>
      </c>
      <c r="K519" s="453"/>
      <c r="L519" s="7">
        <f t="shared" si="536"/>
        <v>0</v>
      </c>
      <c r="M519" s="373">
        <v>17</v>
      </c>
      <c r="N519" s="7">
        <f t="shared" si="537"/>
        <v>10414461.662551977</v>
      </c>
      <c r="O519" s="373">
        <f t="shared" si="538"/>
        <v>0</v>
      </c>
      <c r="P519" s="7">
        <f t="shared" si="539"/>
        <v>0</v>
      </c>
      <c r="Q519" s="373">
        <v>0</v>
      </c>
      <c r="R519" s="29">
        <f t="shared" si="540"/>
        <v>0</v>
      </c>
      <c r="S519" s="373">
        <v>0</v>
      </c>
      <c r="T519" s="29">
        <f t="shared" si="540"/>
        <v>0</v>
      </c>
      <c r="U519" s="373"/>
      <c r="V519" s="29">
        <f t="shared" ref="V519:X519" si="592">ROUND(U519*$F519,0)</f>
        <v>0</v>
      </c>
      <c r="W519" s="373"/>
      <c r="X519" s="29">
        <f t="shared" si="592"/>
        <v>0</v>
      </c>
      <c r="Y519" s="373">
        <f t="shared" si="542"/>
        <v>0</v>
      </c>
      <c r="Z519" s="29">
        <f t="shared" si="543"/>
        <v>0</v>
      </c>
      <c r="AA519" s="373">
        <f t="shared" si="533"/>
        <v>0</v>
      </c>
      <c r="AB519" s="29">
        <f t="shared" si="534"/>
        <v>0</v>
      </c>
    </row>
    <row r="520" spans="2:28" ht="94.2" customHeight="1" x14ac:dyDescent="0.25">
      <c r="B520" s="28" t="s">
        <v>1332</v>
      </c>
      <c r="C520" s="5" t="s">
        <v>1244</v>
      </c>
      <c r="D520" s="4" t="s">
        <v>1172</v>
      </c>
      <c r="E520" s="6">
        <v>146</v>
      </c>
      <c r="F520" s="374">
        <v>707430.17486822221</v>
      </c>
      <c r="G520" s="452">
        <f t="shared" si="535"/>
        <v>103284805.53076044</v>
      </c>
      <c r="H520" s="373"/>
      <c r="I520" s="374">
        <v>707430.17486822221</v>
      </c>
      <c r="J520" s="29">
        <f t="shared" si="570"/>
        <v>0</v>
      </c>
      <c r="K520" s="453"/>
      <c r="L520" s="7">
        <f t="shared" si="536"/>
        <v>0</v>
      </c>
      <c r="M520" s="373">
        <v>42</v>
      </c>
      <c r="N520" s="7">
        <f t="shared" si="537"/>
        <v>29712067.344465334</v>
      </c>
      <c r="O520" s="373">
        <f t="shared" si="538"/>
        <v>104</v>
      </c>
      <c r="P520" s="7">
        <f t="shared" si="539"/>
        <v>73572738.186295107</v>
      </c>
      <c r="Q520" s="373">
        <v>46</v>
      </c>
      <c r="R520" s="29">
        <f t="shared" si="540"/>
        <v>32541788</v>
      </c>
      <c r="S520" s="373">
        <v>53</v>
      </c>
      <c r="T520" s="29">
        <f t="shared" si="540"/>
        <v>37493799</v>
      </c>
      <c r="U520" s="373"/>
      <c r="V520" s="29">
        <f t="shared" ref="V520:X520" si="593">ROUND(U520*$F520,0)</f>
        <v>0</v>
      </c>
      <c r="W520" s="373"/>
      <c r="X520" s="29">
        <f t="shared" si="593"/>
        <v>0</v>
      </c>
      <c r="Y520" s="373">
        <f t="shared" si="542"/>
        <v>99</v>
      </c>
      <c r="Z520" s="29">
        <f t="shared" si="543"/>
        <v>70035587</v>
      </c>
      <c r="AA520" s="373">
        <f t="shared" si="533"/>
        <v>5</v>
      </c>
      <c r="AB520" s="29">
        <f t="shared" si="534"/>
        <v>3537151.186295107</v>
      </c>
    </row>
    <row r="521" spans="2:28" ht="52.8" x14ac:dyDescent="0.25">
      <c r="B521" s="28" t="s">
        <v>1333</v>
      </c>
      <c r="C521" s="5" t="s">
        <v>1334</v>
      </c>
      <c r="D521" s="4" t="s">
        <v>1172</v>
      </c>
      <c r="E521" s="6">
        <v>1</v>
      </c>
      <c r="F521" s="374">
        <v>93270313.900000006</v>
      </c>
      <c r="G521" s="452">
        <f t="shared" si="535"/>
        <v>93270313.900000006</v>
      </c>
      <c r="H521" s="373"/>
      <c r="I521" s="374">
        <v>93270313.900000006</v>
      </c>
      <c r="J521" s="29">
        <f t="shared" si="570"/>
        <v>0</v>
      </c>
      <c r="K521" s="453"/>
      <c r="L521" s="7">
        <f t="shared" si="536"/>
        <v>0</v>
      </c>
      <c r="M521" s="373"/>
      <c r="N521" s="7">
        <f t="shared" si="537"/>
        <v>0</v>
      </c>
      <c r="O521" s="373">
        <f t="shared" si="538"/>
        <v>1</v>
      </c>
      <c r="P521" s="7">
        <f t="shared" si="539"/>
        <v>93270313.900000006</v>
      </c>
      <c r="Q521" s="373">
        <v>0.5</v>
      </c>
      <c r="R521" s="29">
        <f t="shared" si="540"/>
        <v>46635157</v>
      </c>
      <c r="S521" s="373">
        <v>0</v>
      </c>
      <c r="T521" s="29">
        <f t="shared" si="540"/>
        <v>0</v>
      </c>
      <c r="U521" s="373"/>
      <c r="V521" s="29">
        <f t="shared" ref="V521:X521" si="594">ROUND(U521*$F521,0)</f>
        <v>0</v>
      </c>
      <c r="W521" s="373"/>
      <c r="X521" s="29">
        <f t="shared" si="594"/>
        <v>0</v>
      </c>
      <c r="Y521" s="373">
        <f t="shared" si="542"/>
        <v>0.5</v>
      </c>
      <c r="Z521" s="29">
        <f t="shared" si="543"/>
        <v>46635157</v>
      </c>
      <c r="AA521" s="373">
        <f t="shared" si="533"/>
        <v>0.5</v>
      </c>
      <c r="AB521" s="29">
        <f t="shared" si="534"/>
        <v>46635156.900000006</v>
      </c>
    </row>
    <row r="522" spans="2:28" ht="92.4" x14ac:dyDescent="0.25">
      <c r="B522" s="28" t="s">
        <v>1335</v>
      </c>
      <c r="C522" s="5" t="s">
        <v>1336</v>
      </c>
      <c r="D522" s="4" t="s">
        <v>1172</v>
      </c>
      <c r="E522" s="6">
        <v>1</v>
      </c>
      <c r="F522" s="374">
        <v>29662286.349999998</v>
      </c>
      <c r="G522" s="452">
        <f t="shared" si="535"/>
        <v>29662286.349999998</v>
      </c>
      <c r="H522" s="373"/>
      <c r="I522" s="374">
        <v>29662286.349999998</v>
      </c>
      <c r="J522" s="29">
        <f t="shared" si="570"/>
        <v>0</v>
      </c>
      <c r="K522" s="453"/>
      <c r="L522" s="7">
        <f t="shared" si="536"/>
        <v>0</v>
      </c>
      <c r="M522" s="373"/>
      <c r="N522" s="7">
        <f t="shared" si="537"/>
        <v>0</v>
      </c>
      <c r="O522" s="373">
        <f t="shared" si="538"/>
        <v>1</v>
      </c>
      <c r="P522" s="7">
        <f t="shared" si="539"/>
        <v>29662286.349999998</v>
      </c>
      <c r="Q522" s="373">
        <v>0.5</v>
      </c>
      <c r="R522" s="29">
        <f t="shared" si="540"/>
        <v>14831143</v>
      </c>
      <c r="S522" s="373">
        <v>0</v>
      </c>
      <c r="T522" s="29">
        <f t="shared" si="540"/>
        <v>0</v>
      </c>
      <c r="U522" s="373"/>
      <c r="V522" s="29">
        <f t="shared" ref="V522:X522" si="595">ROUND(U522*$F522,0)</f>
        <v>0</v>
      </c>
      <c r="W522" s="373"/>
      <c r="X522" s="29">
        <f t="shared" si="595"/>
        <v>0</v>
      </c>
      <c r="Y522" s="373">
        <f t="shared" si="542"/>
        <v>0.5</v>
      </c>
      <c r="Z522" s="29">
        <f t="shared" si="543"/>
        <v>14831143</v>
      </c>
      <c r="AA522" s="373">
        <f t="shared" si="533"/>
        <v>0.5</v>
      </c>
      <c r="AB522" s="29">
        <f t="shared" si="534"/>
        <v>14831143.349999998</v>
      </c>
    </row>
    <row r="523" spans="2:28" ht="66" x14ac:dyDescent="0.25">
      <c r="B523" s="28" t="s">
        <v>1337</v>
      </c>
      <c r="C523" s="5" t="s">
        <v>1338</v>
      </c>
      <c r="D523" s="4" t="s">
        <v>1172</v>
      </c>
      <c r="E523" s="6">
        <v>3</v>
      </c>
      <c r="F523" s="374">
        <v>2143270.895</v>
      </c>
      <c r="G523" s="452">
        <f t="shared" si="535"/>
        <v>6429812.6850000005</v>
      </c>
      <c r="H523" s="373"/>
      <c r="I523" s="374">
        <v>2143270.895</v>
      </c>
      <c r="J523" s="29">
        <f t="shared" si="570"/>
        <v>0</v>
      </c>
      <c r="K523" s="453"/>
      <c r="L523" s="7">
        <f t="shared" si="536"/>
        <v>0</v>
      </c>
      <c r="M523" s="373"/>
      <c r="N523" s="7">
        <f t="shared" si="537"/>
        <v>0</v>
      </c>
      <c r="O523" s="373">
        <f t="shared" si="538"/>
        <v>3</v>
      </c>
      <c r="P523" s="7">
        <f t="shared" si="539"/>
        <v>6429812.6850000005</v>
      </c>
      <c r="Q523" s="373">
        <v>0</v>
      </c>
      <c r="R523" s="29">
        <f t="shared" si="540"/>
        <v>0</v>
      </c>
      <c r="S523" s="373">
        <v>0</v>
      </c>
      <c r="T523" s="29">
        <f t="shared" si="540"/>
        <v>0</v>
      </c>
      <c r="U523" s="373"/>
      <c r="V523" s="29">
        <f t="shared" ref="V523:X523" si="596">ROUND(U523*$F523,0)</f>
        <v>0</v>
      </c>
      <c r="W523" s="373"/>
      <c r="X523" s="29">
        <f t="shared" si="596"/>
        <v>0</v>
      </c>
      <c r="Y523" s="373">
        <f t="shared" si="542"/>
        <v>0</v>
      </c>
      <c r="Z523" s="29">
        <f t="shared" si="543"/>
        <v>0</v>
      </c>
      <c r="AA523" s="373">
        <f t="shared" si="533"/>
        <v>3</v>
      </c>
      <c r="AB523" s="29">
        <f t="shared" si="534"/>
        <v>6429812.6850000005</v>
      </c>
    </row>
    <row r="524" spans="2:28" ht="145.19999999999999" x14ac:dyDescent="0.25">
      <c r="B524" s="28" t="s">
        <v>1339</v>
      </c>
      <c r="C524" s="5" t="s">
        <v>1340</v>
      </c>
      <c r="D524" s="4" t="s">
        <v>1172</v>
      </c>
      <c r="E524" s="6">
        <v>1</v>
      </c>
      <c r="F524" s="374">
        <v>39708849</v>
      </c>
      <c r="G524" s="452">
        <f t="shared" si="535"/>
        <v>39708849</v>
      </c>
      <c r="H524" s="373"/>
      <c r="I524" s="374">
        <v>39708849</v>
      </c>
      <c r="J524" s="29">
        <f t="shared" si="570"/>
        <v>0</v>
      </c>
      <c r="K524" s="453"/>
      <c r="L524" s="7">
        <f t="shared" si="536"/>
        <v>0</v>
      </c>
      <c r="M524" s="373"/>
      <c r="N524" s="7">
        <f t="shared" si="537"/>
        <v>0</v>
      </c>
      <c r="O524" s="373">
        <f t="shared" si="538"/>
        <v>1</v>
      </c>
      <c r="P524" s="7">
        <f t="shared" si="539"/>
        <v>39708849</v>
      </c>
      <c r="Q524" s="373">
        <v>0.5</v>
      </c>
      <c r="R524" s="29">
        <f t="shared" si="540"/>
        <v>19854425</v>
      </c>
      <c r="S524" s="373">
        <v>0</v>
      </c>
      <c r="T524" s="29">
        <f t="shared" si="540"/>
        <v>0</v>
      </c>
      <c r="U524" s="373"/>
      <c r="V524" s="29">
        <f t="shared" ref="V524:X524" si="597">ROUND(U524*$F524,0)</f>
        <v>0</v>
      </c>
      <c r="W524" s="373"/>
      <c r="X524" s="29">
        <f t="shared" si="597"/>
        <v>0</v>
      </c>
      <c r="Y524" s="373">
        <f t="shared" si="542"/>
        <v>0.5</v>
      </c>
      <c r="Z524" s="29">
        <f t="shared" si="543"/>
        <v>19854425</v>
      </c>
      <c r="AA524" s="373">
        <f t="shared" si="533"/>
        <v>0.5</v>
      </c>
      <c r="AB524" s="29">
        <f t="shared" si="534"/>
        <v>19854424</v>
      </c>
    </row>
    <row r="525" spans="2:28" ht="158.4" x14ac:dyDescent="0.25">
      <c r="B525" s="28" t="s">
        <v>1341</v>
      </c>
      <c r="C525" s="5" t="s">
        <v>1342</v>
      </c>
      <c r="D525" s="4" t="s">
        <v>1172</v>
      </c>
      <c r="E525" s="6">
        <v>1</v>
      </c>
      <c r="F525" s="374">
        <v>22672085.41</v>
      </c>
      <c r="G525" s="452">
        <f t="shared" si="535"/>
        <v>22672085.41</v>
      </c>
      <c r="H525" s="373"/>
      <c r="I525" s="374">
        <v>22672085.41</v>
      </c>
      <c r="J525" s="29">
        <f t="shared" si="570"/>
        <v>0</v>
      </c>
      <c r="K525" s="453"/>
      <c r="L525" s="7">
        <f t="shared" si="536"/>
        <v>0</v>
      </c>
      <c r="M525" s="373"/>
      <c r="N525" s="7">
        <f t="shared" si="537"/>
        <v>0</v>
      </c>
      <c r="O525" s="373">
        <f t="shared" si="538"/>
        <v>1</v>
      </c>
      <c r="P525" s="7">
        <f t="shared" si="539"/>
        <v>22672085.41</v>
      </c>
      <c r="Q525" s="373">
        <v>0.5</v>
      </c>
      <c r="R525" s="29">
        <f t="shared" si="540"/>
        <v>11336043</v>
      </c>
      <c r="S525" s="373">
        <v>0</v>
      </c>
      <c r="T525" s="29">
        <f t="shared" si="540"/>
        <v>0</v>
      </c>
      <c r="U525" s="373"/>
      <c r="V525" s="29">
        <f t="shared" ref="V525:X525" si="598">ROUND(U525*$F525,0)</f>
        <v>0</v>
      </c>
      <c r="W525" s="373"/>
      <c r="X525" s="29">
        <f t="shared" si="598"/>
        <v>0</v>
      </c>
      <c r="Y525" s="373">
        <f t="shared" si="542"/>
        <v>0.5</v>
      </c>
      <c r="Z525" s="29">
        <f t="shared" si="543"/>
        <v>11336043</v>
      </c>
      <c r="AA525" s="373">
        <f t="shared" si="533"/>
        <v>0.5</v>
      </c>
      <c r="AB525" s="29">
        <f t="shared" si="534"/>
        <v>11336042.41</v>
      </c>
    </row>
    <row r="526" spans="2:28" ht="52.8" x14ac:dyDescent="0.25">
      <c r="B526" s="28" t="s">
        <v>1343</v>
      </c>
      <c r="C526" s="5" t="s">
        <v>1344</v>
      </c>
      <c r="D526" s="4" t="s">
        <v>1172</v>
      </c>
      <c r="E526" s="6">
        <v>1</v>
      </c>
      <c r="F526" s="374">
        <v>4091225.4</v>
      </c>
      <c r="G526" s="452">
        <f t="shared" si="535"/>
        <v>4091225.4</v>
      </c>
      <c r="H526" s="373"/>
      <c r="I526" s="374">
        <v>4091225.4</v>
      </c>
      <c r="J526" s="29">
        <f t="shared" si="570"/>
        <v>0</v>
      </c>
      <c r="K526" s="453"/>
      <c r="L526" s="7">
        <f t="shared" si="536"/>
        <v>0</v>
      </c>
      <c r="M526" s="373"/>
      <c r="N526" s="7">
        <f t="shared" si="537"/>
        <v>0</v>
      </c>
      <c r="O526" s="373">
        <f t="shared" si="538"/>
        <v>1</v>
      </c>
      <c r="P526" s="7">
        <f t="shared" si="539"/>
        <v>4091225.4</v>
      </c>
      <c r="Q526" s="373">
        <v>0</v>
      </c>
      <c r="R526" s="29">
        <f t="shared" si="540"/>
        <v>0</v>
      </c>
      <c r="S526" s="373">
        <v>0</v>
      </c>
      <c r="T526" s="29">
        <f t="shared" si="540"/>
        <v>0</v>
      </c>
      <c r="U526" s="373"/>
      <c r="V526" s="29">
        <f t="shared" ref="V526:X526" si="599">ROUND(U526*$F526,0)</f>
        <v>0</v>
      </c>
      <c r="W526" s="373"/>
      <c r="X526" s="29">
        <f t="shared" si="599"/>
        <v>0</v>
      </c>
      <c r="Y526" s="373">
        <f t="shared" si="542"/>
        <v>0</v>
      </c>
      <c r="Z526" s="29">
        <f t="shared" si="543"/>
        <v>0</v>
      </c>
      <c r="AA526" s="373">
        <f t="shared" si="533"/>
        <v>1</v>
      </c>
      <c r="AB526" s="29">
        <f t="shared" si="534"/>
        <v>4091225.4</v>
      </c>
    </row>
    <row r="527" spans="2:28" ht="66" x14ac:dyDescent="0.25">
      <c r="B527" s="28" t="s">
        <v>1345</v>
      </c>
      <c r="C527" s="5" t="s">
        <v>1346</v>
      </c>
      <c r="D527" s="4" t="s">
        <v>1172</v>
      </c>
      <c r="E527" s="6">
        <v>85</v>
      </c>
      <c r="F527" s="374">
        <v>307290.87239699997</v>
      </c>
      <c r="G527" s="452">
        <f t="shared" si="535"/>
        <v>26119724.153744996</v>
      </c>
      <c r="H527" s="373"/>
      <c r="I527" s="374">
        <v>307290.87239699997</v>
      </c>
      <c r="J527" s="29">
        <f t="shared" si="570"/>
        <v>0</v>
      </c>
      <c r="K527" s="453"/>
      <c r="L527" s="7">
        <f t="shared" si="536"/>
        <v>0</v>
      </c>
      <c r="M527" s="373"/>
      <c r="N527" s="7">
        <f t="shared" si="537"/>
        <v>0</v>
      </c>
      <c r="O527" s="373">
        <f t="shared" si="538"/>
        <v>85</v>
      </c>
      <c r="P527" s="7">
        <f t="shared" si="539"/>
        <v>26119724.153744996</v>
      </c>
      <c r="Q527" s="373">
        <v>0</v>
      </c>
      <c r="R527" s="29">
        <f t="shared" si="540"/>
        <v>0</v>
      </c>
      <c r="S527" s="373">
        <v>0</v>
      </c>
      <c r="T527" s="29">
        <f t="shared" si="540"/>
        <v>0</v>
      </c>
      <c r="U527" s="373"/>
      <c r="V527" s="29">
        <f t="shared" ref="V527:X527" si="600">ROUND(U527*$F527,0)</f>
        <v>0</v>
      </c>
      <c r="W527" s="373"/>
      <c r="X527" s="29">
        <f t="shared" si="600"/>
        <v>0</v>
      </c>
      <c r="Y527" s="373">
        <f t="shared" si="542"/>
        <v>0</v>
      </c>
      <c r="Z527" s="29">
        <f t="shared" si="543"/>
        <v>0</v>
      </c>
      <c r="AA527" s="373">
        <f t="shared" si="533"/>
        <v>85</v>
      </c>
      <c r="AB527" s="29">
        <f t="shared" si="534"/>
        <v>26119724.153744996</v>
      </c>
    </row>
    <row r="528" spans="2:28" ht="102.6" customHeight="1" x14ac:dyDescent="0.25">
      <c r="B528" s="28" t="s">
        <v>1347</v>
      </c>
      <c r="C528" s="5" t="s">
        <v>1348</v>
      </c>
      <c r="D528" s="4" t="s">
        <v>1172</v>
      </c>
      <c r="E528" s="6">
        <v>1</v>
      </c>
      <c r="F528" s="374">
        <v>25611092.669999998</v>
      </c>
      <c r="G528" s="452">
        <f t="shared" si="535"/>
        <v>25611092.669999998</v>
      </c>
      <c r="H528" s="373"/>
      <c r="I528" s="374">
        <v>25611092.669999998</v>
      </c>
      <c r="J528" s="29">
        <f t="shared" si="570"/>
        <v>0</v>
      </c>
      <c r="K528" s="453"/>
      <c r="L528" s="7">
        <f t="shared" si="536"/>
        <v>0</v>
      </c>
      <c r="M528" s="373"/>
      <c r="N528" s="7">
        <f t="shared" si="537"/>
        <v>0</v>
      </c>
      <c r="O528" s="373">
        <f t="shared" si="538"/>
        <v>1</v>
      </c>
      <c r="P528" s="7">
        <f t="shared" si="539"/>
        <v>25611092.669999998</v>
      </c>
      <c r="Q528" s="373">
        <v>0.5</v>
      </c>
      <c r="R528" s="29">
        <f t="shared" si="540"/>
        <v>12805546</v>
      </c>
      <c r="S528" s="373">
        <v>0</v>
      </c>
      <c r="T528" s="29">
        <f t="shared" si="540"/>
        <v>0</v>
      </c>
      <c r="U528" s="373"/>
      <c r="V528" s="29">
        <f t="shared" ref="V528:X528" si="601">ROUND(U528*$F528,0)</f>
        <v>0</v>
      </c>
      <c r="W528" s="373"/>
      <c r="X528" s="29">
        <f t="shared" si="601"/>
        <v>0</v>
      </c>
      <c r="Y528" s="373">
        <f t="shared" si="542"/>
        <v>0.5</v>
      </c>
      <c r="Z528" s="29">
        <f t="shared" si="543"/>
        <v>12805546</v>
      </c>
      <c r="AA528" s="373">
        <f t="shared" si="533"/>
        <v>0.5</v>
      </c>
      <c r="AB528" s="29">
        <f t="shared" si="534"/>
        <v>12805546.669999998</v>
      </c>
    </row>
    <row r="529" spans="2:28" ht="66" x14ac:dyDescent="0.25">
      <c r="B529" s="28" t="s">
        <v>1349</v>
      </c>
      <c r="C529" s="5" t="s">
        <v>1350</v>
      </c>
      <c r="D529" s="4" t="s">
        <v>1172</v>
      </c>
      <c r="E529" s="6">
        <v>1</v>
      </c>
      <c r="F529" s="374">
        <v>21995278.859999999</v>
      </c>
      <c r="G529" s="452">
        <f t="shared" si="535"/>
        <v>21995278.859999999</v>
      </c>
      <c r="H529" s="373"/>
      <c r="I529" s="374">
        <v>21995278.859999999</v>
      </c>
      <c r="J529" s="29">
        <f t="shared" si="570"/>
        <v>0</v>
      </c>
      <c r="K529" s="453"/>
      <c r="L529" s="7">
        <f t="shared" si="536"/>
        <v>0</v>
      </c>
      <c r="M529" s="373"/>
      <c r="N529" s="7">
        <f t="shared" si="537"/>
        <v>0</v>
      </c>
      <c r="O529" s="373">
        <f t="shared" si="538"/>
        <v>1</v>
      </c>
      <c r="P529" s="7">
        <f t="shared" si="539"/>
        <v>21995278.859999999</v>
      </c>
      <c r="Q529" s="373">
        <v>0.5</v>
      </c>
      <c r="R529" s="29">
        <f t="shared" si="540"/>
        <v>10997639</v>
      </c>
      <c r="S529" s="373">
        <v>0</v>
      </c>
      <c r="T529" s="29">
        <f t="shared" si="540"/>
        <v>0</v>
      </c>
      <c r="U529" s="373"/>
      <c r="V529" s="29">
        <f t="shared" ref="V529:X529" si="602">ROUND(U529*$F529,0)</f>
        <v>0</v>
      </c>
      <c r="W529" s="373"/>
      <c r="X529" s="29">
        <f t="shared" si="602"/>
        <v>0</v>
      </c>
      <c r="Y529" s="373">
        <f t="shared" si="542"/>
        <v>0.5</v>
      </c>
      <c r="Z529" s="29">
        <f t="shared" si="543"/>
        <v>10997639</v>
      </c>
      <c r="AA529" s="373">
        <f t="shared" si="533"/>
        <v>0.5</v>
      </c>
      <c r="AB529" s="29">
        <f t="shared" si="534"/>
        <v>10997639.859999999</v>
      </c>
    </row>
    <row r="530" spans="2:28" ht="66" x14ac:dyDescent="0.25">
      <c r="B530" s="28" t="s">
        <v>1351</v>
      </c>
      <c r="C530" s="5" t="s">
        <v>1352</v>
      </c>
      <c r="D530" s="4" t="s">
        <v>1172</v>
      </c>
      <c r="E530" s="6">
        <v>1</v>
      </c>
      <c r="F530" s="374">
        <v>18254322.25</v>
      </c>
      <c r="G530" s="452">
        <f t="shared" si="535"/>
        <v>18254322.25</v>
      </c>
      <c r="H530" s="373"/>
      <c r="I530" s="374">
        <v>18254322.25</v>
      </c>
      <c r="J530" s="29">
        <f t="shared" si="570"/>
        <v>0</v>
      </c>
      <c r="K530" s="453"/>
      <c r="L530" s="7">
        <f t="shared" si="536"/>
        <v>0</v>
      </c>
      <c r="M530" s="373"/>
      <c r="N530" s="7">
        <f t="shared" si="537"/>
        <v>0</v>
      </c>
      <c r="O530" s="373">
        <f t="shared" si="538"/>
        <v>1</v>
      </c>
      <c r="P530" s="7">
        <f t="shared" si="539"/>
        <v>18254322.25</v>
      </c>
      <c r="Q530" s="373">
        <v>0</v>
      </c>
      <c r="R530" s="29">
        <f t="shared" si="540"/>
        <v>0</v>
      </c>
      <c r="S530" s="373">
        <v>0</v>
      </c>
      <c r="T530" s="29">
        <f t="shared" si="540"/>
        <v>0</v>
      </c>
      <c r="U530" s="373"/>
      <c r="V530" s="29">
        <f t="shared" ref="V530:X530" si="603">ROUND(U530*$F530,0)</f>
        <v>0</v>
      </c>
      <c r="W530" s="373"/>
      <c r="X530" s="29">
        <f t="shared" si="603"/>
        <v>0</v>
      </c>
      <c r="Y530" s="373">
        <f t="shared" si="542"/>
        <v>0</v>
      </c>
      <c r="Z530" s="29">
        <f t="shared" si="543"/>
        <v>0</v>
      </c>
      <c r="AA530" s="373">
        <f t="shared" si="533"/>
        <v>1</v>
      </c>
      <c r="AB530" s="29">
        <f t="shared" si="534"/>
        <v>18254322.25</v>
      </c>
    </row>
    <row r="531" spans="2:28" ht="49.95" customHeight="1" x14ac:dyDescent="0.25">
      <c r="B531" s="28" t="s">
        <v>1353</v>
      </c>
      <c r="C531" s="5" t="s">
        <v>1354</v>
      </c>
      <c r="D531" s="4" t="s">
        <v>13</v>
      </c>
      <c r="E531" s="6">
        <v>263.09000000000003</v>
      </c>
      <c r="F531" s="374">
        <v>171735</v>
      </c>
      <c r="G531" s="452">
        <f t="shared" si="535"/>
        <v>45181761.150000006</v>
      </c>
      <c r="H531" s="373"/>
      <c r="I531" s="374">
        <v>171735</v>
      </c>
      <c r="J531" s="29">
        <f t="shared" si="570"/>
        <v>0</v>
      </c>
      <c r="K531" s="453"/>
      <c r="L531" s="7">
        <f t="shared" si="536"/>
        <v>0</v>
      </c>
      <c r="M531" s="373"/>
      <c r="N531" s="7">
        <f t="shared" si="537"/>
        <v>0</v>
      </c>
      <c r="O531" s="373">
        <f t="shared" si="538"/>
        <v>263.09000000000003</v>
      </c>
      <c r="P531" s="7">
        <f t="shared" si="539"/>
        <v>45181761.150000006</v>
      </c>
      <c r="Q531" s="373">
        <v>0</v>
      </c>
      <c r="R531" s="29">
        <f t="shared" si="540"/>
        <v>0</v>
      </c>
      <c r="S531" s="373">
        <v>0</v>
      </c>
      <c r="T531" s="29">
        <f t="shared" si="540"/>
        <v>0</v>
      </c>
      <c r="U531" s="373"/>
      <c r="V531" s="29">
        <f t="shared" ref="V531:X531" si="604">ROUND(U531*$F531,0)</f>
        <v>0</v>
      </c>
      <c r="W531" s="373"/>
      <c r="X531" s="29">
        <f t="shared" si="604"/>
        <v>0</v>
      </c>
      <c r="Y531" s="373">
        <f t="shared" si="542"/>
        <v>0</v>
      </c>
      <c r="Z531" s="29">
        <f t="shared" si="543"/>
        <v>0</v>
      </c>
      <c r="AA531" s="373">
        <f t="shared" si="533"/>
        <v>263.09000000000003</v>
      </c>
      <c r="AB531" s="29">
        <f t="shared" si="534"/>
        <v>45181761.150000006</v>
      </c>
    </row>
    <row r="532" spans="2:28" ht="52.8" x14ac:dyDescent="0.25">
      <c r="B532" s="28" t="s">
        <v>1355</v>
      </c>
      <c r="C532" s="5" t="s">
        <v>1356</v>
      </c>
      <c r="D532" s="4" t="s">
        <v>13</v>
      </c>
      <c r="E532" s="6">
        <v>67.52</v>
      </c>
      <c r="F532" s="374">
        <v>262107</v>
      </c>
      <c r="G532" s="452">
        <f t="shared" si="535"/>
        <v>17697464.640000001</v>
      </c>
      <c r="H532" s="373"/>
      <c r="I532" s="374">
        <v>262107</v>
      </c>
      <c r="J532" s="29">
        <f t="shared" si="570"/>
        <v>0</v>
      </c>
      <c r="K532" s="453"/>
      <c r="L532" s="7">
        <f t="shared" si="536"/>
        <v>0</v>
      </c>
      <c r="M532" s="373"/>
      <c r="N532" s="7">
        <f t="shared" si="537"/>
        <v>0</v>
      </c>
      <c r="O532" s="373">
        <f t="shared" si="538"/>
        <v>67.52</v>
      </c>
      <c r="P532" s="7">
        <f t="shared" si="539"/>
        <v>17697464.640000001</v>
      </c>
      <c r="Q532" s="373">
        <v>0</v>
      </c>
      <c r="R532" s="29">
        <f t="shared" si="540"/>
        <v>0</v>
      </c>
      <c r="S532" s="373">
        <v>0</v>
      </c>
      <c r="T532" s="29">
        <f t="shared" si="540"/>
        <v>0</v>
      </c>
      <c r="U532" s="373"/>
      <c r="V532" s="29">
        <f t="shared" ref="V532:X532" si="605">ROUND(U532*$F532,0)</f>
        <v>0</v>
      </c>
      <c r="W532" s="373"/>
      <c r="X532" s="29">
        <f t="shared" si="605"/>
        <v>0</v>
      </c>
      <c r="Y532" s="373">
        <f t="shared" si="542"/>
        <v>0</v>
      </c>
      <c r="Z532" s="29">
        <f t="shared" si="543"/>
        <v>0</v>
      </c>
      <c r="AA532" s="373">
        <f t="shared" si="533"/>
        <v>67.52</v>
      </c>
      <c r="AB532" s="29">
        <f t="shared" si="534"/>
        <v>17697464.640000001</v>
      </c>
    </row>
    <row r="533" spans="2:28" ht="52.8" x14ac:dyDescent="0.25">
      <c r="B533" s="28" t="s">
        <v>1357</v>
      </c>
      <c r="C533" s="5" t="s">
        <v>1358</v>
      </c>
      <c r="D533" s="4" t="s">
        <v>13</v>
      </c>
      <c r="E533" s="6">
        <v>1</v>
      </c>
      <c r="F533" s="374">
        <v>32518751</v>
      </c>
      <c r="G533" s="452">
        <f t="shared" si="535"/>
        <v>32518751</v>
      </c>
      <c r="H533" s="373"/>
      <c r="I533" s="374">
        <v>32518751</v>
      </c>
      <c r="J533" s="29">
        <f t="shared" si="570"/>
        <v>0</v>
      </c>
      <c r="K533" s="453"/>
      <c r="L533" s="7">
        <f t="shared" si="536"/>
        <v>0</v>
      </c>
      <c r="M533" s="373"/>
      <c r="N533" s="7">
        <f t="shared" si="537"/>
        <v>0</v>
      </c>
      <c r="O533" s="373">
        <f t="shared" si="538"/>
        <v>1</v>
      </c>
      <c r="P533" s="7">
        <f t="shared" si="539"/>
        <v>32518751</v>
      </c>
      <c r="Q533" s="373">
        <v>0.5</v>
      </c>
      <c r="R533" s="29">
        <f t="shared" si="540"/>
        <v>16259376</v>
      </c>
      <c r="S533" s="373">
        <v>0</v>
      </c>
      <c r="T533" s="29">
        <f t="shared" si="540"/>
        <v>0</v>
      </c>
      <c r="U533" s="373"/>
      <c r="V533" s="29">
        <f t="shared" ref="V533:X533" si="606">ROUND(U533*$F533,0)</f>
        <v>0</v>
      </c>
      <c r="W533" s="373"/>
      <c r="X533" s="29">
        <f t="shared" si="606"/>
        <v>0</v>
      </c>
      <c r="Y533" s="373">
        <f t="shared" si="542"/>
        <v>0.5</v>
      </c>
      <c r="Z533" s="29">
        <f t="shared" si="543"/>
        <v>16259376</v>
      </c>
      <c r="AA533" s="373">
        <f t="shared" si="533"/>
        <v>0.5</v>
      </c>
      <c r="AB533" s="29">
        <f t="shared" si="534"/>
        <v>16259375</v>
      </c>
    </row>
    <row r="534" spans="2:28" ht="92.4" x14ac:dyDescent="0.25">
      <c r="B534" s="28" t="s">
        <v>1359</v>
      </c>
      <c r="C534" s="5" t="s">
        <v>1360</v>
      </c>
      <c r="D534" s="4" t="s">
        <v>1172</v>
      </c>
      <c r="E534" s="6">
        <v>1</v>
      </c>
      <c r="F534" s="374">
        <v>31259587</v>
      </c>
      <c r="G534" s="452">
        <f t="shared" si="535"/>
        <v>31259587</v>
      </c>
      <c r="H534" s="373"/>
      <c r="I534" s="374">
        <v>31259587</v>
      </c>
      <c r="J534" s="29">
        <f t="shared" si="570"/>
        <v>0</v>
      </c>
      <c r="K534" s="453"/>
      <c r="L534" s="7">
        <f t="shared" si="536"/>
        <v>0</v>
      </c>
      <c r="M534" s="373"/>
      <c r="N534" s="7">
        <f t="shared" si="537"/>
        <v>0</v>
      </c>
      <c r="O534" s="373">
        <f t="shared" si="538"/>
        <v>1</v>
      </c>
      <c r="P534" s="7">
        <f t="shared" si="539"/>
        <v>31259587</v>
      </c>
      <c r="Q534" s="373">
        <v>0.5</v>
      </c>
      <c r="R534" s="29">
        <f t="shared" si="540"/>
        <v>15629794</v>
      </c>
      <c r="S534" s="373">
        <v>0</v>
      </c>
      <c r="T534" s="29">
        <f t="shared" si="540"/>
        <v>0</v>
      </c>
      <c r="U534" s="373"/>
      <c r="V534" s="29">
        <f t="shared" ref="V534:X534" si="607">ROUND(U534*$F534,0)</f>
        <v>0</v>
      </c>
      <c r="W534" s="373"/>
      <c r="X534" s="29">
        <f t="shared" si="607"/>
        <v>0</v>
      </c>
      <c r="Y534" s="373">
        <f t="shared" si="542"/>
        <v>0.5</v>
      </c>
      <c r="Z534" s="29">
        <f t="shared" si="543"/>
        <v>15629794</v>
      </c>
      <c r="AA534" s="373">
        <f t="shared" ref="AA534:AA566" si="608">O534-Y534</f>
        <v>0.5</v>
      </c>
      <c r="AB534" s="29">
        <f t="shared" ref="AB534:AB566" si="609">P534-Z534</f>
        <v>15629793</v>
      </c>
    </row>
    <row r="535" spans="2:28" ht="92.4" x14ac:dyDescent="0.25">
      <c r="B535" s="28" t="s">
        <v>1361</v>
      </c>
      <c r="C535" s="5" t="s">
        <v>1362</v>
      </c>
      <c r="D535" s="4" t="s">
        <v>1172</v>
      </c>
      <c r="E535" s="6">
        <v>1</v>
      </c>
      <c r="F535" s="374">
        <v>31422743</v>
      </c>
      <c r="G535" s="452">
        <f t="shared" ref="G535:G566" si="610">F535*E535</f>
        <v>31422743</v>
      </c>
      <c r="H535" s="373"/>
      <c r="I535" s="374">
        <v>31422743</v>
      </c>
      <c r="J535" s="29">
        <f t="shared" si="570"/>
        <v>0</v>
      </c>
      <c r="K535" s="453"/>
      <c r="L535" s="7">
        <f t="shared" ref="L535:L566" si="611">K535*F535</f>
        <v>0</v>
      </c>
      <c r="M535" s="373"/>
      <c r="N535" s="7">
        <f t="shared" ref="N535:N566" si="612">+F535*M535</f>
        <v>0</v>
      </c>
      <c r="O535" s="373">
        <f t="shared" ref="O535:O566" si="613">+E535+H535+K535-M535</f>
        <v>1</v>
      </c>
      <c r="P535" s="7">
        <f t="shared" ref="P535:P566" si="614">+O535*I535</f>
        <v>31422743</v>
      </c>
      <c r="Q535" s="373">
        <v>0.5</v>
      </c>
      <c r="R535" s="29">
        <f t="shared" ref="R535:T566" si="615">ROUND(Q535*$F535,0)</f>
        <v>15711372</v>
      </c>
      <c r="S535" s="373">
        <v>0</v>
      </c>
      <c r="T535" s="29">
        <f t="shared" si="615"/>
        <v>0</v>
      </c>
      <c r="U535" s="373"/>
      <c r="V535" s="29">
        <f t="shared" ref="V535:X535" si="616">ROUND(U535*$F535,0)</f>
        <v>0</v>
      </c>
      <c r="W535" s="373"/>
      <c r="X535" s="29">
        <f t="shared" si="616"/>
        <v>0</v>
      </c>
      <c r="Y535" s="373">
        <f t="shared" ref="Y535:Y566" si="617">Q535+S535+U535+W535</f>
        <v>0.5</v>
      </c>
      <c r="Z535" s="29">
        <f t="shared" ref="Z535:Z566" si="618">+R535+T535+V535+X535</f>
        <v>15711372</v>
      </c>
      <c r="AA535" s="373">
        <f t="shared" si="608"/>
        <v>0.5</v>
      </c>
      <c r="AB535" s="29">
        <f t="shared" si="609"/>
        <v>15711371</v>
      </c>
    </row>
    <row r="536" spans="2:28" ht="92.4" x14ac:dyDescent="0.25">
      <c r="B536" s="28" t="s">
        <v>1363</v>
      </c>
      <c r="C536" s="5" t="s">
        <v>1364</v>
      </c>
      <c r="D536" s="4" t="s">
        <v>1172</v>
      </c>
      <c r="E536" s="6">
        <v>1</v>
      </c>
      <c r="F536" s="374">
        <v>31421551</v>
      </c>
      <c r="G536" s="452">
        <f t="shared" si="610"/>
        <v>31421551</v>
      </c>
      <c r="H536" s="373"/>
      <c r="I536" s="374">
        <v>31421551</v>
      </c>
      <c r="J536" s="29">
        <f t="shared" si="570"/>
        <v>0</v>
      </c>
      <c r="K536" s="453"/>
      <c r="L536" s="7">
        <f t="shared" si="611"/>
        <v>0</v>
      </c>
      <c r="M536" s="373"/>
      <c r="N536" s="7">
        <f t="shared" si="612"/>
        <v>0</v>
      </c>
      <c r="O536" s="373">
        <f t="shared" si="613"/>
        <v>1</v>
      </c>
      <c r="P536" s="7">
        <f t="shared" si="614"/>
        <v>31421551</v>
      </c>
      <c r="Q536" s="373">
        <v>0.5</v>
      </c>
      <c r="R536" s="29">
        <f t="shared" si="615"/>
        <v>15710776</v>
      </c>
      <c r="S536" s="373">
        <v>0</v>
      </c>
      <c r="T536" s="29">
        <f t="shared" si="615"/>
        <v>0</v>
      </c>
      <c r="U536" s="373"/>
      <c r="V536" s="29">
        <f t="shared" ref="V536:X536" si="619">ROUND(U536*$F536,0)</f>
        <v>0</v>
      </c>
      <c r="W536" s="373"/>
      <c r="X536" s="29">
        <f t="shared" si="619"/>
        <v>0</v>
      </c>
      <c r="Y536" s="373">
        <f t="shared" si="617"/>
        <v>0.5</v>
      </c>
      <c r="Z536" s="29">
        <f t="shared" si="618"/>
        <v>15710776</v>
      </c>
      <c r="AA536" s="373">
        <f t="shared" si="608"/>
        <v>0.5</v>
      </c>
      <c r="AB536" s="29">
        <f t="shared" si="609"/>
        <v>15710775</v>
      </c>
    </row>
    <row r="537" spans="2:28" ht="92.4" x14ac:dyDescent="0.25">
      <c r="B537" s="28" t="s">
        <v>1365</v>
      </c>
      <c r="C537" s="5" t="s">
        <v>1366</v>
      </c>
      <c r="D537" s="4" t="s">
        <v>1172</v>
      </c>
      <c r="E537" s="6">
        <v>1</v>
      </c>
      <c r="F537" s="374">
        <v>33848376</v>
      </c>
      <c r="G537" s="452">
        <f t="shared" si="610"/>
        <v>33848376</v>
      </c>
      <c r="H537" s="373"/>
      <c r="I537" s="374">
        <v>33848376</v>
      </c>
      <c r="J537" s="29">
        <f t="shared" si="570"/>
        <v>0</v>
      </c>
      <c r="K537" s="453"/>
      <c r="L537" s="7">
        <f t="shared" si="611"/>
        <v>0</v>
      </c>
      <c r="M537" s="373"/>
      <c r="N537" s="7">
        <f t="shared" si="612"/>
        <v>0</v>
      </c>
      <c r="O537" s="373">
        <f t="shared" si="613"/>
        <v>1</v>
      </c>
      <c r="P537" s="7">
        <f t="shared" si="614"/>
        <v>33848376</v>
      </c>
      <c r="Q537" s="373">
        <v>0.5</v>
      </c>
      <c r="R537" s="29">
        <f t="shared" si="615"/>
        <v>16924188</v>
      </c>
      <c r="S537" s="373">
        <v>0</v>
      </c>
      <c r="T537" s="29">
        <f t="shared" si="615"/>
        <v>0</v>
      </c>
      <c r="U537" s="373"/>
      <c r="V537" s="29">
        <f t="shared" ref="V537:X537" si="620">ROUND(U537*$F537,0)</f>
        <v>0</v>
      </c>
      <c r="W537" s="373"/>
      <c r="X537" s="29">
        <f t="shared" si="620"/>
        <v>0</v>
      </c>
      <c r="Y537" s="373">
        <f t="shared" si="617"/>
        <v>0.5</v>
      </c>
      <c r="Z537" s="29">
        <f t="shared" si="618"/>
        <v>16924188</v>
      </c>
      <c r="AA537" s="373">
        <f t="shared" si="608"/>
        <v>0.5</v>
      </c>
      <c r="AB537" s="29">
        <f t="shared" si="609"/>
        <v>16924188</v>
      </c>
    </row>
    <row r="538" spans="2:28" ht="92.4" x14ac:dyDescent="0.25">
      <c r="B538" s="28" t="s">
        <v>1367</v>
      </c>
      <c r="C538" s="5" t="s">
        <v>1368</v>
      </c>
      <c r="D538" s="4" t="s">
        <v>1172</v>
      </c>
      <c r="E538" s="6">
        <v>1</v>
      </c>
      <c r="F538" s="374">
        <v>29931295</v>
      </c>
      <c r="G538" s="452">
        <f t="shared" si="610"/>
        <v>29931295</v>
      </c>
      <c r="H538" s="373"/>
      <c r="I538" s="374">
        <v>29931295</v>
      </c>
      <c r="J538" s="29">
        <f t="shared" si="570"/>
        <v>0</v>
      </c>
      <c r="K538" s="453"/>
      <c r="L538" s="7">
        <f t="shared" si="611"/>
        <v>0</v>
      </c>
      <c r="M538" s="373"/>
      <c r="N538" s="7">
        <f t="shared" si="612"/>
        <v>0</v>
      </c>
      <c r="O538" s="373">
        <f t="shared" si="613"/>
        <v>1</v>
      </c>
      <c r="P538" s="7">
        <f t="shared" si="614"/>
        <v>29931295</v>
      </c>
      <c r="Q538" s="373">
        <v>0.5</v>
      </c>
      <c r="R538" s="29">
        <f t="shared" si="615"/>
        <v>14965648</v>
      </c>
      <c r="S538" s="373">
        <v>0</v>
      </c>
      <c r="T538" s="29">
        <f t="shared" si="615"/>
        <v>0</v>
      </c>
      <c r="U538" s="373"/>
      <c r="V538" s="29">
        <f t="shared" ref="V538:X538" si="621">ROUND(U538*$F538,0)</f>
        <v>0</v>
      </c>
      <c r="W538" s="373"/>
      <c r="X538" s="29">
        <f t="shared" si="621"/>
        <v>0</v>
      </c>
      <c r="Y538" s="373">
        <f t="shared" si="617"/>
        <v>0.5</v>
      </c>
      <c r="Z538" s="29">
        <f t="shared" si="618"/>
        <v>14965648</v>
      </c>
      <c r="AA538" s="373">
        <f t="shared" si="608"/>
        <v>0.5</v>
      </c>
      <c r="AB538" s="29">
        <f t="shared" si="609"/>
        <v>14965647</v>
      </c>
    </row>
    <row r="539" spans="2:28" ht="92.4" x14ac:dyDescent="0.25">
      <c r="B539" s="28" t="s">
        <v>1369</v>
      </c>
      <c r="C539" s="5" t="s">
        <v>1370</v>
      </c>
      <c r="D539" s="4" t="s">
        <v>1172</v>
      </c>
      <c r="E539" s="6">
        <v>1</v>
      </c>
      <c r="F539" s="374">
        <v>31081481</v>
      </c>
      <c r="G539" s="452">
        <f t="shared" si="610"/>
        <v>31081481</v>
      </c>
      <c r="H539" s="373"/>
      <c r="I539" s="374">
        <v>31081481</v>
      </c>
      <c r="J539" s="29">
        <f t="shared" si="570"/>
        <v>0</v>
      </c>
      <c r="K539" s="453"/>
      <c r="L539" s="7">
        <f t="shared" si="611"/>
        <v>0</v>
      </c>
      <c r="M539" s="373"/>
      <c r="N539" s="7">
        <f t="shared" si="612"/>
        <v>0</v>
      </c>
      <c r="O539" s="373">
        <f t="shared" si="613"/>
        <v>1</v>
      </c>
      <c r="P539" s="7">
        <f t="shared" si="614"/>
        <v>31081481</v>
      </c>
      <c r="Q539" s="373">
        <v>0.5</v>
      </c>
      <c r="R539" s="29">
        <f t="shared" si="615"/>
        <v>15540741</v>
      </c>
      <c r="S539" s="373">
        <v>0</v>
      </c>
      <c r="T539" s="29">
        <f t="shared" si="615"/>
        <v>0</v>
      </c>
      <c r="U539" s="373"/>
      <c r="V539" s="29">
        <f t="shared" ref="V539:X539" si="622">ROUND(U539*$F539,0)</f>
        <v>0</v>
      </c>
      <c r="W539" s="373"/>
      <c r="X539" s="29">
        <f t="shared" si="622"/>
        <v>0</v>
      </c>
      <c r="Y539" s="373">
        <f t="shared" si="617"/>
        <v>0.5</v>
      </c>
      <c r="Z539" s="29">
        <f t="shared" si="618"/>
        <v>15540741</v>
      </c>
      <c r="AA539" s="373">
        <f t="shared" si="608"/>
        <v>0.5</v>
      </c>
      <c r="AB539" s="29">
        <f t="shared" si="609"/>
        <v>15540740</v>
      </c>
    </row>
    <row r="540" spans="2:28" ht="79.2" x14ac:dyDescent="0.25">
      <c r="B540" s="28" t="s">
        <v>1371</v>
      </c>
      <c r="C540" s="5" t="s">
        <v>1372</v>
      </c>
      <c r="D540" s="4" t="s">
        <v>1172</v>
      </c>
      <c r="E540" s="6">
        <v>1</v>
      </c>
      <c r="F540" s="374">
        <v>24718158</v>
      </c>
      <c r="G540" s="452">
        <f t="shared" si="610"/>
        <v>24718158</v>
      </c>
      <c r="H540" s="373"/>
      <c r="I540" s="374">
        <v>24718158</v>
      </c>
      <c r="J540" s="29">
        <f t="shared" si="570"/>
        <v>0</v>
      </c>
      <c r="K540" s="453"/>
      <c r="L540" s="7">
        <f t="shared" si="611"/>
        <v>0</v>
      </c>
      <c r="M540" s="373"/>
      <c r="N540" s="7">
        <f t="shared" si="612"/>
        <v>0</v>
      </c>
      <c r="O540" s="373">
        <f t="shared" si="613"/>
        <v>1</v>
      </c>
      <c r="P540" s="7">
        <f t="shared" si="614"/>
        <v>24718158</v>
      </c>
      <c r="Q540" s="373">
        <v>0.5</v>
      </c>
      <c r="R540" s="29">
        <f t="shared" si="615"/>
        <v>12359079</v>
      </c>
      <c r="S540" s="373">
        <v>0</v>
      </c>
      <c r="T540" s="29">
        <f t="shared" si="615"/>
        <v>0</v>
      </c>
      <c r="U540" s="373"/>
      <c r="V540" s="29">
        <f t="shared" ref="V540:X540" si="623">ROUND(U540*$F540,0)</f>
        <v>0</v>
      </c>
      <c r="W540" s="373"/>
      <c r="X540" s="29">
        <f t="shared" si="623"/>
        <v>0</v>
      </c>
      <c r="Y540" s="373">
        <f t="shared" si="617"/>
        <v>0.5</v>
      </c>
      <c r="Z540" s="29">
        <f t="shared" si="618"/>
        <v>12359079</v>
      </c>
      <c r="AA540" s="373">
        <f t="shared" si="608"/>
        <v>0.5</v>
      </c>
      <c r="AB540" s="29">
        <f t="shared" si="609"/>
        <v>12359079</v>
      </c>
    </row>
    <row r="541" spans="2:28" ht="105.6" x14ac:dyDescent="0.25">
      <c r="B541" s="28" t="s">
        <v>1373</v>
      </c>
      <c r="C541" s="5" t="s">
        <v>1374</v>
      </c>
      <c r="D541" s="4" t="s">
        <v>1172</v>
      </c>
      <c r="E541" s="6">
        <v>436</v>
      </c>
      <c r="F541" s="374">
        <v>154680</v>
      </c>
      <c r="G541" s="452">
        <f t="shared" si="610"/>
        <v>67440480</v>
      </c>
      <c r="H541" s="373"/>
      <c r="I541" s="374">
        <v>154680</v>
      </c>
      <c r="J541" s="29">
        <f t="shared" si="570"/>
        <v>0</v>
      </c>
      <c r="K541" s="453"/>
      <c r="L541" s="7">
        <f t="shared" si="611"/>
        <v>0</v>
      </c>
      <c r="M541" s="373"/>
      <c r="N541" s="7">
        <f t="shared" si="612"/>
        <v>0</v>
      </c>
      <c r="O541" s="373">
        <f t="shared" si="613"/>
        <v>436</v>
      </c>
      <c r="P541" s="7">
        <f t="shared" si="614"/>
        <v>67440480</v>
      </c>
      <c r="Q541" s="373">
        <v>121</v>
      </c>
      <c r="R541" s="29">
        <f t="shared" si="615"/>
        <v>18716280</v>
      </c>
      <c r="S541" s="373">
        <v>0</v>
      </c>
      <c r="T541" s="29">
        <f t="shared" si="615"/>
        <v>0</v>
      </c>
      <c r="U541" s="373"/>
      <c r="V541" s="29">
        <f t="shared" ref="V541:X541" si="624">ROUND(U541*$F541,0)</f>
        <v>0</v>
      </c>
      <c r="W541" s="373"/>
      <c r="X541" s="29">
        <f t="shared" si="624"/>
        <v>0</v>
      </c>
      <c r="Y541" s="373">
        <f t="shared" si="617"/>
        <v>121</v>
      </c>
      <c r="Z541" s="29">
        <f t="shared" si="618"/>
        <v>18716280</v>
      </c>
      <c r="AA541" s="373">
        <f t="shared" si="608"/>
        <v>315</v>
      </c>
      <c r="AB541" s="29">
        <f t="shared" si="609"/>
        <v>48724200</v>
      </c>
    </row>
    <row r="542" spans="2:28" ht="105.6" x14ac:dyDescent="0.25">
      <c r="B542" s="28" t="s">
        <v>1375</v>
      </c>
      <c r="C542" s="5" t="s">
        <v>1376</v>
      </c>
      <c r="D542" s="4" t="s">
        <v>1172</v>
      </c>
      <c r="E542" s="6">
        <v>76</v>
      </c>
      <c r="F542" s="374">
        <v>95418.003333333341</v>
      </c>
      <c r="G542" s="452">
        <f t="shared" si="610"/>
        <v>7251768.2533333339</v>
      </c>
      <c r="H542" s="373"/>
      <c r="I542" s="374">
        <v>95418.003333333341</v>
      </c>
      <c r="J542" s="29">
        <f t="shared" si="570"/>
        <v>0</v>
      </c>
      <c r="K542" s="453"/>
      <c r="L542" s="7">
        <f t="shared" si="611"/>
        <v>0</v>
      </c>
      <c r="M542" s="373"/>
      <c r="N542" s="7">
        <f t="shared" si="612"/>
        <v>0</v>
      </c>
      <c r="O542" s="373">
        <f t="shared" si="613"/>
        <v>76</v>
      </c>
      <c r="P542" s="7">
        <f t="shared" si="614"/>
        <v>7251768.2533333339</v>
      </c>
      <c r="Q542" s="373">
        <v>27</v>
      </c>
      <c r="R542" s="29">
        <f t="shared" si="615"/>
        <v>2576286</v>
      </c>
      <c r="S542" s="373">
        <v>0</v>
      </c>
      <c r="T542" s="29">
        <f t="shared" si="615"/>
        <v>0</v>
      </c>
      <c r="U542" s="373"/>
      <c r="V542" s="29">
        <f t="shared" ref="V542:X542" si="625">ROUND(U542*$F542,0)</f>
        <v>0</v>
      </c>
      <c r="W542" s="373"/>
      <c r="X542" s="29">
        <f t="shared" si="625"/>
        <v>0</v>
      </c>
      <c r="Y542" s="373">
        <f t="shared" si="617"/>
        <v>27</v>
      </c>
      <c r="Z542" s="29">
        <f t="shared" si="618"/>
        <v>2576286</v>
      </c>
      <c r="AA542" s="373">
        <f t="shared" si="608"/>
        <v>49</v>
      </c>
      <c r="AB542" s="29">
        <f t="shared" si="609"/>
        <v>4675482.2533333339</v>
      </c>
    </row>
    <row r="543" spans="2:28" ht="118.8" x14ac:dyDescent="0.25">
      <c r="B543" s="28" t="s">
        <v>1377</v>
      </c>
      <c r="C543" s="5" t="s">
        <v>1378</v>
      </c>
      <c r="D543" s="4" t="s">
        <v>1172</v>
      </c>
      <c r="E543" s="6">
        <v>610</v>
      </c>
      <c r="F543" s="374">
        <v>135506</v>
      </c>
      <c r="G543" s="452">
        <f t="shared" si="610"/>
        <v>82658660</v>
      </c>
      <c r="H543" s="373"/>
      <c r="I543" s="374">
        <v>135506</v>
      </c>
      <c r="J543" s="29">
        <f t="shared" si="570"/>
        <v>0</v>
      </c>
      <c r="K543" s="453"/>
      <c r="L543" s="7">
        <f t="shared" si="611"/>
        <v>0</v>
      </c>
      <c r="M543" s="373"/>
      <c r="N543" s="7">
        <f t="shared" si="612"/>
        <v>0</v>
      </c>
      <c r="O543" s="373">
        <f t="shared" si="613"/>
        <v>610</v>
      </c>
      <c r="P543" s="7">
        <f t="shared" si="614"/>
        <v>82658660</v>
      </c>
      <c r="Q543" s="373">
        <v>134</v>
      </c>
      <c r="R543" s="29">
        <f t="shared" si="615"/>
        <v>18157804</v>
      </c>
      <c r="S543" s="373">
        <v>0</v>
      </c>
      <c r="T543" s="29">
        <f t="shared" si="615"/>
        <v>0</v>
      </c>
      <c r="U543" s="373"/>
      <c r="V543" s="29">
        <f t="shared" ref="V543:X543" si="626">ROUND(U543*$F543,0)</f>
        <v>0</v>
      </c>
      <c r="W543" s="373"/>
      <c r="X543" s="29">
        <f t="shared" si="626"/>
        <v>0</v>
      </c>
      <c r="Y543" s="373">
        <f t="shared" si="617"/>
        <v>134</v>
      </c>
      <c r="Z543" s="29">
        <f t="shared" si="618"/>
        <v>18157804</v>
      </c>
      <c r="AA543" s="373">
        <f t="shared" si="608"/>
        <v>476</v>
      </c>
      <c r="AB543" s="29">
        <f t="shared" si="609"/>
        <v>64500856</v>
      </c>
    </row>
    <row r="544" spans="2:28" ht="118.8" x14ac:dyDescent="0.25">
      <c r="B544" s="28" t="s">
        <v>1379</v>
      </c>
      <c r="C544" s="5" t="s">
        <v>1380</v>
      </c>
      <c r="D544" s="4" t="s">
        <v>1322</v>
      </c>
      <c r="E544" s="6">
        <v>112</v>
      </c>
      <c r="F544" s="374">
        <v>154680</v>
      </c>
      <c r="G544" s="452">
        <f t="shared" si="610"/>
        <v>17324160</v>
      </c>
      <c r="H544" s="373"/>
      <c r="I544" s="374">
        <v>154680</v>
      </c>
      <c r="J544" s="29">
        <f t="shared" si="570"/>
        <v>0</v>
      </c>
      <c r="K544" s="453"/>
      <c r="L544" s="7">
        <f t="shared" si="611"/>
        <v>0</v>
      </c>
      <c r="M544" s="373"/>
      <c r="N544" s="7">
        <f t="shared" si="612"/>
        <v>0</v>
      </c>
      <c r="O544" s="373">
        <f t="shared" si="613"/>
        <v>112</v>
      </c>
      <c r="P544" s="7">
        <f t="shared" si="614"/>
        <v>17324160</v>
      </c>
      <c r="Q544" s="373">
        <v>0</v>
      </c>
      <c r="R544" s="29">
        <f t="shared" si="615"/>
        <v>0</v>
      </c>
      <c r="S544" s="373">
        <v>0</v>
      </c>
      <c r="T544" s="29">
        <f t="shared" si="615"/>
        <v>0</v>
      </c>
      <c r="U544" s="373"/>
      <c r="V544" s="29">
        <f t="shared" ref="V544:X544" si="627">ROUND(U544*$F544,0)</f>
        <v>0</v>
      </c>
      <c r="W544" s="373"/>
      <c r="X544" s="29">
        <f t="shared" si="627"/>
        <v>0</v>
      </c>
      <c r="Y544" s="373">
        <f t="shared" si="617"/>
        <v>0</v>
      </c>
      <c r="Z544" s="29">
        <f t="shared" si="618"/>
        <v>0</v>
      </c>
      <c r="AA544" s="373">
        <f t="shared" si="608"/>
        <v>112</v>
      </c>
      <c r="AB544" s="29">
        <f t="shared" si="609"/>
        <v>17324160</v>
      </c>
    </row>
    <row r="545" spans="2:28" ht="52.8" x14ac:dyDescent="0.25">
      <c r="B545" s="28" t="s">
        <v>1381</v>
      </c>
      <c r="C545" s="5" t="s">
        <v>1382</v>
      </c>
      <c r="D545" s="4" t="s">
        <v>1172</v>
      </c>
      <c r="E545" s="6">
        <v>15</v>
      </c>
      <c r="F545" s="374">
        <v>154513</v>
      </c>
      <c r="G545" s="452">
        <f t="shared" si="610"/>
        <v>2317695</v>
      </c>
      <c r="H545" s="373"/>
      <c r="I545" s="374">
        <v>154513</v>
      </c>
      <c r="J545" s="29">
        <f t="shared" si="570"/>
        <v>0</v>
      </c>
      <c r="K545" s="453"/>
      <c r="L545" s="7">
        <f t="shared" si="611"/>
        <v>0</v>
      </c>
      <c r="M545" s="373"/>
      <c r="N545" s="7">
        <f t="shared" si="612"/>
        <v>0</v>
      </c>
      <c r="O545" s="373">
        <f t="shared" si="613"/>
        <v>15</v>
      </c>
      <c r="P545" s="7">
        <f t="shared" si="614"/>
        <v>2317695</v>
      </c>
      <c r="Q545" s="373">
        <v>0</v>
      </c>
      <c r="R545" s="29">
        <f t="shared" si="615"/>
        <v>0</v>
      </c>
      <c r="S545" s="373">
        <v>0</v>
      </c>
      <c r="T545" s="29">
        <f t="shared" si="615"/>
        <v>0</v>
      </c>
      <c r="U545" s="373"/>
      <c r="V545" s="29">
        <f t="shared" ref="V545:X545" si="628">ROUND(U545*$F545,0)</f>
        <v>0</v>
      </c>
      <c r="W545" s="373"/>
      <c r="X545" s="29">
        <f t="shared" si="628"/>
        <v>0</v>
      </c>
      <c r="Y545" s="373">
        <f t="shared" si="617"/>
        <v>0</v>
      </c>
      <c r="Z545" s="29">
        <f t="shared" si="618"/>
        <v>0</v>
      </c>
      <c r="AA545" s="373">
        <f t="shared" si="608"/>
        <v>15</v>
      </c>
      <c r="AB545" s="29">
        <f t="shared" si="609"/>
        <v>2317695</v>
      </c>
    </row>
    <row r="546" spans="2:28" ht="39.6" x14ac:dyDescent="0.25">
      <c r="B546" s="28" t="s">
        <v>1383</v>
      </c>
      <c r="C546" s="5" t="s">
        <v>1384</v>
      </c>
      <c r="D546" s="4" t="s">
        <v>1172</v>
      </c>
      <c r="E546" s="6">
        <v>16</v>
      </c>
      <c r="F546" s="374">
        <v>298250</v>
      </c>
      <c r="G546" s="452">
        <f t="shared" si="610"/>
        <v>4772000</v>
      </c>
      <c r="H546" s="373"/>
      <c r="I546" s="374">
        <v>298250</v>
      </c>
      <c r="J546" s="29">
        <f t="shared" si="570"/>
        <v>0</v>
      </c>
      <c r="K546" s="453"/>
      <c r="L546" s="7">
        <f t="shared" si="611"/>
        <v>0</v>
      </c>
      <c r="M546" s="373"/>
      <c r="N546" s="7">
        <f t="shared" si="612"/>
        <v>0</v>
      </c>
      <c r="O546" s="373">
        <f t="shared" si="613"/>
        <v>16</v>
      </c>
      <c r="P546" s="7">
        <f t="shared" si="614"/>
        <v>4772000</v>
      </c>
      <c r="Q546" s="373">
        <v>0</v>
      </c>
      <c r="R546" s="29">
        <f t="shared" si="615"/>
        <v>0</v>
      </c>
      <c r="S546" s="373">
        <v>0</v>
      </c>
      <c r="T546" s="29">
        <f t="shared" si="615"/>
        <v>0</v>
      </c>
      <c r="U546" s="373"/>
      <c r="V546" s="29">
        <f t="shared" ref="V546:X546" si="629">ROUND(U546*$F546,0)</f>
        <v>0</v>
      </c>
      <c r="W546" s="373"/>
      <c r="X546" s="29">
        <f t="shared" si="629"/>
        <v>0</v>
      </c>
      <c r="Y546" s="373">
        <f t="shared" si="617"/>
        <v>0</v>
      </c>
      <c r="Z546" s="29">
        <f t="shared" si="618"/>
        <v>0</v>
      </c>
      <c r="AA546" s="373">
        <f t="shared" si="608"/>
        <v>16</v>
      </c>
      <c r="AB546" s="29">
        <f t="shared" si="609"/>
        <v>4772000</v>
      </c>
    </row>
    <row r="547" spans="2:28" ht="52.8" x14ac:dyDescent="0.25">
      <c r="B547" s="28" t="s">
        <v>1385</v>
      </c>
      <c r="C547" s="5" t="s">
        <v>1386</v>
      </c>
      <c r="D547" s="4" t="s">
        <v>1172</v>
      </c>
      <c r="E547" s="6">
        <v>12</v>
      </c>
      <c r="F547" s="374">
        <v>357750</v>
      </c>
      <c r="G547" s="452">
        <f t="shared" si="610"/>
        <v>4293000</v>
      </c>
      <c r="H547" s="373"/>
      <c r="I547" s="374">
        <v>357750</v>
      </c>
      <c r="J547" s="29">
        <f t="shared" si="570"/>
        <v>0</v>
      </c>
      <c r="K547" s="453"/>
      <c r="L547" s="7">
        <f t="shared" si="611"/>
        <v>0</v>
      </c>
      <c r="M547" s="373"/>
      <c r="N547" s="7">
        <f t="shared" si="612"/>
        <v>0</v>
      </c>
      <c r="O547" s="373">
        <f t="shared" si="613"/>
        <v>12</v>
      </c>
      <c r="P547" s="7">
        <f t="shared" si="614"/>
        <v>4293000</v>
      </c>
      <c r="Q547" s="373">
        <v>0</v>
      </c>
      <c r="R547" s="29">
        <f t="shared" si="615"/>
        <v>0</v>
      </c>
      <c r="S547" s="373">
        <v>0</v>
      </c>
      <c r="T547" s="29">
        <f t="shared" si="615"/>
        <v>0</v>
      </c>
      <c r="U547" s="373"/>
      <c r="V547" s="29">
        <f t="shared" ref="V547:X547" si="630">ROUND(U547*$F547,0)</f>
        <v>0</v>
      </c>
      <c r="W547" s="373"/>
      <c r="X547" s="29">
        <f t="shared" si="630"/>
        <v>0</v>
      </c>
      <c r="Y547" s="373">
        <f t="shared" si="617"/>
        <v>0</v>
      </c>
      <c r="Z547" s="29">
        <f t="shared" si="618"/>
        <v>0</v>
      </c>
      <c r="AA547" s="373">
        <f t="shared" si="608"/>
        <v>12</v>
      </c>
      <c r="AB547" s="29">
        <f t="shared" si="609"/>
        <v>4293000</v>
      </c>
    </row>
    <row r="548" spans="2:28" ht="52.8" x14ac:dyDescent="0.25">
      <c r="B548" s="28" t="s">
        <v>1387</v>
      </c>
      <c r="C548" s="5" t="s">
        <v>1388</v>
      </c>
      <c r="D548" s="4" t="s">
        <v>1172</v>
      </c>
      <c r="E548" s="6">
        <v>5</v>
      </c>
      <c r="F548" s="374">
        <v>465584</v>
      </c>
      <c r="G548" s="452">
        <f t="shared" si="610"/>
        <v>2327920</v>
      </c>
      <c r="H548" s="373"/>
      <c r="I548" s="374">
        <v>465584</v>
      </c>
      <c r="J548" s="29">
        <f t="shared" si="570"/>
        <v>0</v>
      </c>
      <c r="K548" s="453"/>
      <c r="L548" s="7">
        <f t="shared" si="611"/>
        <v>0</v>
      </c>
      <c r="M548" s="373"/>
      <c r="N548" s="7">
        <f t="shared" si="612"/>
        <v>0</v>
      </c>
      <c r="O548" s="373">
        <f t="shared" si="613"/>
        <v>5</v>
      </c>
      <c r="P548" s="7">
        <f t="shared" si="614"/>
        <v>2327920</v>
      </c>
      <c r="Q548" s="373">
        <v>0</v>
      </c>
      <c r="R548" s="29">
        <f t="shared" si="615"/>
        <v>0</v>
      </c>
      <c r="S548" s="373">
        <v>0</v>
      </c>
      <c r="T548" s="29">
        <f t="shared" si="615"/>
        <v>0</v>
      </c>
      <c r="U548" s="373"/>
      <c r="V548" s="29">
        <f t="shared" ref="V548:X548" si="631">ROUND(U548*$F548,0)</f>
        <v>0</v>
      </c>
      <c r="W548" s="373"/>
      <c r="X548" s="29">
        <f t="shared" si="631"/>
        <v>0</v>
      </c>
      <c r="Y548" s="373">
        <f t="shared" si="617"/>
        <v>0</v>
      </c>
      <c r="Z548" s="29">
        <f t="shared" si="618"/>
        <v>0</v>
      </c>
      <c r="AA548" s="373">
        <f t="shared" si="608"/>
        <v>5</v>
      </c>
      <c r="AB548" s="29">
        <f t="shared" si="609"/>
        <v>2327920</v>
      </c>
    </row>
    <row r="549" spans="2:28" ht="39.6" x14ac:dyDescent="0.25">
      <c r="B549" s="28" t="s">
        <v>1389</v>
      </c>
      <c r="C549" s="5" t="s">
        <v>1390</v>
      </c>
      <c r="D549" s="4" t="s">
        <v>1172</v>
      </c>
      <c r="E549" s="6">
        <v>1881</v>
      </c>
      <c r="F549" s="374">
        <v>36820</v>
      </c>
      <c r="G549" s="452">
        <f t="shared" si="610"/>
        <v>69258420</v>
      </c>
      <c r="H549" s="373"/>
      <c r="I549" s="374">
        <v>36820</v>
      </c>
      <c r="J549" s="29">
        <f t="shared" si="570"/>
        <v>0</v>
      </c>
      <c r="K549" s="453"/>
      <c r="L549" s="7">
        <f t="shared" si="611"/>
        <v>0</v>
      </c>
      <c r="M549" s="373"/>
      <c r="N549" s="7">
        <f t="shared" si="612"/>
        <v>0</v>
      </c>
      <c r="O549" s="373">
        <f t="shared" si="613"/>
        <v>1881</v>
      </c>
      <c r="P549" s="7">
        <f t="shared" si="614"/>
        <v>69258420</v>
      </c>
      <c r="Q549" s="373">
        <v>0</v>
      </c>
      <c r="R549" s="29">
        <f t="shared" si="615"/>
        <v>0</v>
      </c>
      <c r="S549" s="373">
        <v>0</v>
      </c>
      <c r="T549" s="29">
        <f t="shared" si="615"/>
        <v>0</v>
      </c>
      <c r="U549" s="373"/>
      <c r="V549" s="29">
        <f t="shared" ref="V549:X549" si="632">ROUND(U549*$F549,0)</f>
        <v>0</v>
      </c>
      <c r="W549" s="373"/>
      <c r="X549" s="29">
        <f t="shared" si="632"/>
        <v>0</v>
      </c>
      <c r="Y549" s="373">
        <f t="shared" si="617"/>
        <v>0</v>
      </c>
      <c r="Z549" s="29">
        <f t="shared" si="618"/>
        <v>0</v>
      </c>
      <c r="AA549" s="373">
        <f t="shared" si="608"/>
        <v>1881</v>
      </c>
      <c r="AB549" s="29">
        <f t="shared" si="609"/>
        <v>69258420</v>
      </c>
    </row>
    <row r="550" spans="2:28" ht="39.6" x14ac:dyDescent="0.25">
      <c r="B550" s="28" t="s">
        <v>1391</v>
      </c>
      <c r="C550" s="5" t="s">
        <v>1392</v>
      </c>
      <c r="D550" s="4" t="s">
        <v>13</v>
      </c>
      <c r="E550" s="6">
        <v>8301</v>
      </c>
      <c r="F550" s="374">
        <v>32838</v>
      </c>
      <c r="G550" s="452">
        <f t="shared" si="610"/>
        <v>272588238</v>
      </c>
      <c r="H550" s="373"/>
      <c r="I550" s="374">
        <v>32838</v>
      </c>
      <c r="J550" s="29">
        <f t="shared" si="570"/>
        <v>0</v>
      </c>
      <c r="K550" s="453"/>
      <c r="L550" s="7">
        <f t="shared" si="611"/>
        <v>0</v>
      </c>
      <c r="M550" s="373"/>
      <c r="N550" s="7">
        <f t="shared" si="612"/>
        <v>0</v>
      </c>
      <c r="O550" s="373">
        <f t="shared" si="613"/>
        <v>8301</v>
      </c>
      <c r="P550" s="7">
        <f t="shared" si="614"/>
        <v>272588238</v>
      </c>
      <c r="Q550" s="373">
        <v>0</v>
      </c>
      <c r="R550" s="29">
        <f t="shared" si="615"/>
        <v>0</v>
      </c>
      <c r="S550" s="373">
        <v>0</v>
      </c>
      <c r="T550" s="29">
        <f t="shared" si="615"/>
        <v>0</v>
      </c>
      <c r="U550" s="373"/>
      <c r="V550" s="29">
        <f t="shared" ref="V550:X550" si="633">ROUND(U550*$F550,0)</f>
        <v>0</v>
      </c>
      <c r="W550" s="373"/>
      <c r="X550" s="29">
        <f t="shared" si="633"/>
        <v>0</v>
      </c>
      <c r="Y550" s="373">
        <f t="shared" si="617"/>
        <v>0</v>
      </c>
      <c r="Z550" s="29">
        <f t="shared" si="618"/>
        <v>0</v>
      </c>
      <c r="AA550" s="373">
        <f t="shared" si="608"/>
        <v>8301</v>
      </c>
      <c r="AB550" s="29">
        <f t="shared" si="609"/>
        <v>272588238</v>
      </c>
    </row>
    <row r="551" spans="2:28" ht="92.4" x14ac:dyDescent="0.25">
      <c r="B551" s="28" t="s">
        <v>1393</v>
      </c>
      <c r="C551" s="5" t="s">
        <v>1394</v>
      </c>
      <c r="D551" s="4" t="s">
        <v>13</v>
      </c>
      <c r="E551" s="6">
        <v>47</v>
      </c>
      <c r="F551" s="374">
        <v>272432.353</v>
      </c>
      <c r="G551" s="452">
        <f t="shared" si="610"/>
        <v>12804320.591</v>
      </c>
      <c r="H551" s="373"/>
      <c r="I551" s="374">
        <v>272432.353</v>
      </c>
      <c r="J551" s="29">
        <f t="shared" si="570"/>
        <v>0</v>
      </c>
      <c r="K551" s="453"/>
      <c r="L551" s="7">
        <f t="shared" si="611"/>
        <v>0</v>
      </c>
      <c r="M551" s="373"/>
      <c r="N551" s="7">
        <f t="shared" si="612"/>
        <v>0</v>
      </c>
      <c r="O551" s="373">
        <f t="shared" si="613"/>
        <v>47</v>
      </c>
      <c r="P551" s="7">
        <f t="shared" si="614"/>
        <v>12804320.591</v>
      </c>
      <c r="Q551" s="373">
        <v>0</v>
      </c>
      <c r="R551" s="29">
        <f t="shared" si="615"/>
        <v>0</v>
      </c>
      <c r="S551" s="373">
        <v>0</v>
      </c>
      <c r="T551" s="29">
        <f t="shared" si="615"/>
        <v>0</v>
      </c>
      <c r="U551" s="373"/>
      <c r="V551" s="29">
        <f t="shared" ref="V551:X551" si="634">ROUND(U551*$F551,0)</f>
        <v>0</v>
      </c>
      <c r="W551" s="373"/>
      <c r="X551" s="29">
        <f t="shared" si="634"/>
        <v>0</v>
      </c>
      <c r="Y551" s="373">
        <f t="shared" si="617"/>
        <v>0</v>
      </c>
      <c r="Z551" s="29">
        <f t="shared" si="618"/>
        <v>0</v>
      </c>
      <c r="AA551" s="373">
        <f t="shared" si="608"/>
        <v>47</v>
      </c>
      <c r="AB551" s="29">
        <f t="shared" si="609"/>
        <v>12804320.591</v>
      </c>
    </row>
    <row r="552" spans="2:28" ht="127.95" customHeight="1" x14ac:dyDescent="0.25">
      <c r="B552" s="28" t="s">
        <v>1395</v>
      </c>
      <c r="C552" s="5" t="s">
        <v>1396</v>
      </c>
      <c r="D552" s="4" t="s">
        <v>1172</v>
      </c>
      <c r="E552" s="6">
        <v>19</v>
      </c>
      <c r="F552" s="374">
        <v>311778.58050000004</v>
      </c>
      <c r="G552" s="452">
        <f t="shared" si="610"/>
        <v>5923793.0295000011</v>
      </c>
      <c r="H552" s="373"/>
      <c r="I552" s="374">
        <v>311778.58050000004</v>
      </c>
      <c r="J552" s="29">
        <f t="shared" si="570"/>
        <v>0</v>
      </c>
      <c r="K552" s="453"/>
      <c r="L552" s="7">
        <f t="shared" si="611"/>
        <v>0</v>
      </c>
      <c r="M552" s="373"/>
      <c r="N552" s="7">
        <f t="shared" si="612"/>
        <v>0</v>
      </c>
      <c r="O552" s="373">
        <f t="shared" si="613"/>
        <v>19</v>
      </c>
      <c r="P552" s="7">
        <f t="shared" si="614"/>
        <v>5923793.0295000011</v>
      </c>
      <c r="Q552" s="373">
        <v>0</v>
      </c>
      <c r="R552" s="29">
        <f t="shared" si="615"/>
        <v>0</v>
      </c>
      <c r="S552" s="373">
        <v>0</v>
      </c>
      <c r="T552" s="29">
        <f t="shared" si="615"/>
        <v>0</v>
      </c>
      <c r="U552" s="373"/>
      <c r="V552" s="29">
        <f t="shared" ref="V552:X552" si="635">ROUND(U552*$F552,0)</f>
        <v>0</v>
      </c>
      <c r="W552" s="373"/>
      <c r="X552" s="29">
        <f t="shared" si="635"/>
        <v>0</v>
      </c>
      <c r="Y552" s="373">
        <f t="shared" si="617"/>
        <v>0</v>
      </c>
      <c r="Z552" s="29">
        <f t="shared" si="618"/>
        <v>0</v>
      </c>
      <c r="AA552" s="373">
        <f t="shared" si="608"/>
        <v>19</v>
      </c>
      <c r="AB552" s="29">
        <f t="shared" si="609"/>
        <v>5923793.0295000011</v>
      </c>
    </row>
    <row r="553" spans="2:28" ht="105.6" x14ac:dyDescent="0.25">
      <c r="B553" s="28" t="s">
        <v>1397</v>
      </c>
      <c r="C553" s="5" t="s">
        <v>1398</v>
      </c>
      <c r="D553" s="4" t="s">
        <v>1172</v>
      </c>
      <c r="E553" s="6">
        <v>40</v>
      </c>
      <c r="F553" s="374">
        <v>294873.34538172762</v>
      </c>
      <c r="G553" s="452">
        <f t="shared" si="610"/>
        <v>11794933.815269105</v>
      </c>
      <c r="H553" s="373"/>
      <c r="I553" s="374">
        <v>294873.34538172762</v>
      </c>
      <c r="J553" s="29">
        <f t="shared" si="570"/>
        <v>0</v>
      </c>
      <c r="K553" s="453"/>
      <c r="L553" s="7">
        <f t="shared" si="611"/>
        <v>0</v>
      </c>
      <c r="M553" s="373"/>
      <c r="N553" s="7">
        <f t="shared" si="612"/>
        <v>0</v>
      </c>
      <c r="O553" s="373">
        <f t="shared" si="613"/>
        <v>40</v>
      </c>
      <c r="P553" s="7">
        <f t="shared" si="614"/>
        <v>11794933.815269105</v>
      </c>
      <c r="Q553" s="373">
        <v>0</v>
      </c>
      <c r="R553" s="29">
        <f t="shared" si="615"/>
        <v>0</v>
      </c>
      <c r="S553" s="373">
        <v>0</v>
      </c>
      <c r="T553" s="29">
        <f t="shared" si="615"/>
        <v>0</v>
      </c>
      <c r="U553" s="373"/>
      <c r="V553" s="29">
        <f t="shared" ref="V553:X553" si="636">ROUND(U553*$F553,0)</f>
        <v>0</v>
      </c>
      <c r="W553" s="373"/>
      <c r="X553" s="29">
        <f t="shared" si="636"/>
        <v>0</v>
      </c>
      <c r="Y553" s="373">
        <f t="shared" si="617"/>
        <v>0</v>
      </c>
      <c r="Z553" s="29">
        <f t="shared" si="618"/>
        <v>0</v>
      </c>
      <c r="AA553" s="373">
        <f t="shared" si="608"/>
        <v>40</v>
      </c>
      <c r="AB553" s="29">
        <f t="shared" si="609"/>
        <v>11794933.815269105</v>
      </c>
    </row>
    <row r="554" spans="2:28" ht="105.6" x14ac:dyDescent="0.25">
      <c r="B554" s="28" t="s">
        <v>1399</v>
      </c>
      <c r="C554" s="5" t="s">
        <v>1400</v>
      </c>
      <c r="D554" s="4" t="s">
        <v>1172</v>
      </c>
      <c r="E554" s="6">
        <v>67</v>
      </c>
      <c r="F554" s="374">
        <v>438260.625</v>
      </c>
      <c r="G554" s="452">
        <f t="shared" si="610"/>
        <v>29363461.875</v>
      </c>
      <c r="H554" s="373"/>
      <c r="I554" s="374">
        <v>438260.625</v>
      </c>
      <c r="J554" s="29">
        <f t="shared" si="570"/>
        <v>0</v>
      </c>
      <c r="K554" s="453"/>
      <c r="L554" s="7">
        <f t="shared" si="611"/>
        <v>0</v>
      </c>
      <c r="M554" s="373"/>
      <c r="N554" s="7">
        <f t="shared" si="612"/>
        <v>0</v>
      </c>
      <c r="O554" s="373">
        <f t="shared" si="613"/>
        <v>67</v>
      </c>
      <c r="P554" s="7">
        <f t="shared" si="614"/>
        <v>29363461.875</v>
      </c>
      <c r="Q554" s="373">
        <v>0</v>
      </c>
      <c r="R554" s="29">
        <f t="shared" si="615"/>
        <v>0</v>
      </c>
      <c r="S554" s="373">
        <v>0</v>
      </c>
      <c r="T554" s="29">
        <f t="shared" si="615"/>
        <v>0</v>
      </c>
      <c r="U554" s="373"/>
      <c r="V554" s="29">
        <f t="shared" ref="V554:X554" si="637">ROUND(U554*$F554,0)</f>
        <v>0</v>
      </c>
      <c r="W554" s="373"/>
      <c r="X554" s="29">
        <f t="shared" si="637"/>
        <v>0</v>
      </c>
      <c r="Y554" s="373">
        <f t="shared" si="617"/>
        <v>0</v>
      </c>
      <c r="Z554" s="29">
        <f t="shared" si="618"/>
        <v>0</v>
      </c>
      <c r="AA554" s="373">
        <f t="shared" si="608"/>
        <v>67</v>
      </c>
      <c r="AB554" s="29">
        <f t="shared" si="609"/>
        <v>29363461.875</v>
      </c>
    </row>
    <row r="555" spans="2:28" ht="52.8" x14ac:dyDescent="0.25">
      <c r="B555" s="28" t="s">
        <v>1401</v>
      </c>
      <c r="C555" s="5" t="s">
        <v>1402</v>
      </c>
      <c r="D555" s="4" t="s">
        <v>1172</v>
      </c>
      <c r="E555" s="6">
        <v>1</v>
      </c>
      <c r="F555" s="374">
        <v>2926933.2</v>
      </c>
      <c r="G555" s="452">
        <f t="shared" si="610"/>
        <v>2926933.2</v>
      </c>
      <c r="H555" s="373"/>
      <c r="I555" s="374">
        <v>2926933.2</v>
      </c>
      <c r="J555" s="29">
        <f t="shared" si="570"/>
        <v>0</v>
      </c>
      <c r="K555" s="453"/>
      <c r="L555" s="7">
        <f t="shared" si="611"/>
        <v>0</v>
      </c>
      <c r="M555" s="373"/>
      <c r="N555" s="7">
        <f t="shared" si="612"/>
        <v>0</v>
      </c>
      <c r="O555" s="373">
        <f t="shared" si="613"/>
        <v>1</v>
      </c>
      <c r="P555" s="7">
        <f t="shared" si="614"/>
        <v>2926933.2</v>
      </c>
      <c r="Q555" s="373">
        <v>0</v>
      </c>
      <c r="R555" s="29">
        <f t="shared" si="615"/>
        <v>0</v>
      </c>
      <c r="S555" s="373">
        <v>0</v>
      </c>
      <c r="T555" s="29">
        <f t="shared" si="615"/>
        <v>0</v>
      </c>
      <c r="U555" s="373"/>
      <c r="V555" s="29">
        <f t="shared" ref="V555:X555" si="638">ROUND(U555*$F555,0)</f>
        <v>0</v>
      </c>
      <c r="W555" s="373"/>
      <c r="X555" s="29">
        <f t="shared" si="638"/>
        <v>0</v>
      </c>
      <c r="Y555" s="373">
        <f t="shared" si="617"/>
        <v>0</v>
      </c>
      <c r="Z555" s="29">
        <f t="shared" si="618"/>
        <v>0</v>
      </c>
      <c r="AA555" s="373">
        <f t="shared" si="608"/>
        <v>1</v>
      </c>
      <c r="AB555" s="29">
        <f t="shared" si="609"/>
        <v>2926933.2</v>
      </c>
    </row>
    <row r="556" spans="2:28" ht="52.8" x14ac:dyDescent="0.25">
      <c r="B556" s="28" t="s">
        <v>1403</v>
      </c>
      <c r="C556" s="5" t="s">
        <v>1404</v>
      </c>
      <c r="D556" s="4" t="s">
        <v>1172</v>
      </c>
      <c r="E556" s="6">
        <v>1</v>
      </c>
      <c r="F556" s="374">
        <v>1244760.2880000002</v>
      </c>
      <c r="G556" s="452">
        <f t="shared" si="610"/>
        <v>1244760.2880000002</v>
      </c>
      <c r="H556" s="373"/>
      <c r="I556" s="374">
        <v>1244760.2880000002</v>
      </c>
      <c r="J556" s="29">
        <f t="shared" si="570"/>
        <v>0</v>
      </c>
      <c r="K556" s="453"/>
      <c r="L556" s="7">
        <f t="shared" si="611"/>
        <v>0</v>
      </c>
      <c r="M556" s="373"/>
      <c r="N556" s="7">
        <f t="shared" si="612"/>
        <v>0</v>
      </c>
      <c r="O556" s="373">
        <f t="shared" si="613"/>
        <v>1</v>
      </c>
      <c r="P556" s="7">
        <f t="shared" si="614"/>
        <v>1244760.2880000002</v>
      </c>
      <c r="Q556" s="373">
        <v>0</v>
      </c>
      <c r="R556" s="29">
        <f t="shared" si="615"/>
        <v>0</v>
      </c>
      <c r="S556" s="373">
        <v>0</v>
      </c>
      <c r="T556" s="29">
        <f t="shared" si="615"/>
        <v>0</v>
      </c>
      <c r="U556" s="373"/>
      <c r="V556" s="29">
        <f t="shared" ref="V556:X556" si="639">ROUND(U556*$F556,0)</f>
        <v>0</v>
      </c>
      <c r="W556" s="373"/>
      <c r="X556" s="29">
        <f t="shared" si="639"/>
        <v>0</v>
      </c>
      <c r="Y556" s="373">
        <f t="shared" si="617"/>
        <v>0</v>
      </c>
      <c r="Z556" s="29">
        <f t="shared" si="618"/>
        <v>0</v>
      </c>
      <c r="AA556" s="373">
        <f t="shared" si="608"/>
        <v>1</v>
      </c>
      <c r="AB556" s="29">
        <f t="shared" si="609"/>
        <v>1244760.2880000002</v>
      </c>
    </row>
    <row r="557" spans="2:28" ht="105.6" x14ac:dyDescent="0.25">
      <c r="B557" s="28" t="s">
        <v>1405</v>
      </c>
      <c r="C557" s="5" t="s">
        <v>1406</v>
      </c>
      <c r="D557" s="4" t="s">
        <v>1172</v>
      </c>
      <c r="E557" s="6">
        <v>35</v>
      </c>
      <c r="F557" s="374">
        <v>246365.88499999998</v>
      </c>
      <c r="G557" s="452">
        <f t="shared" si="610"/>
        <v>8622805.9749999996</v>
      </c>
      <c r="H557" s="373"/>
      <c r="I557" s="374">
        <v>246365.88499999998</v>
      </c>
      <c r="J557" s="29">
        <f t="shared" si="570"/>
        <v>0</v>
      </c>
      <c r="K557" s="453">
        <v>185</v>
      </c>
      <c r="L557" s="7">
        <f t="shared" si="611"/>
        <v>45577688.724999994</v>
      </c>
      <c r="M557" s="373"/>
      <c r="N557" s="7">
        <f t="shared" si="612"/>
        <v>0</v>
      </c>
      <c r="O557" s="373">
        <f t="shared" si="613"/>
        <v>220</v>
      </c>
      <c r="P557" s="7">
        <f t="shared" si="614"/>
        <v>54200494.699999996</v>
      </c>
      <c r="Q557" s="373">
        <v>0</v>
      </c>
      <c r="R557" s="29">
        <f t="shared" si="615"/>
        <v>0</v>
      </c>
      <c r="S557" s="373">
        <v>0</v>
      </c>
      <c r="T557" s="29">
        <f t="shared" si="615"/>
        <v>0</v>
      </c>
      <c r="U557" s="373"/>
      <c r="V557" s="29">
        <f t="shared" ref="V557:X557" si="640">ROUND(U557*$F557,0)</f>
        <v>0</v>
      </c>
      <c r="W557" s="373"/>
      <c r="X557" s="29">
        <f t="shared" si="640"/>
        <v>0</v>
      </c>
      <c r="Y557" s="373">
        <f t="shared" si="617"/>
        <v>0</v>
      </c>
      <c r="Z557" s="29">
        <f t="shared" si="618"/>
        <v>0</v>
      </c>
      <c r="AA557" s="373">
        <f t="shared" si="608"/>
        <v>220</v>
      </c>
      <c r="AB557" s="29">
        <f t="shared" si="609"/>
        <v>54200494.699999996</v>
      </c>
    </row>
    <row r="558" spans="2:28" ht="79.2" x14ac:dyDescent="0.25">
      <c r="B558" s="28" t="s">
        <v>1407</v>
      </c>
      <c r="C558" s="5" t="s">
        <v>1408</v>
      </c>
      <c r="D558" s="4" t="s">
        <v>1172</v>
      </c>
      <c r="E558" s="6">
        <v>1</v>
      </c>
      <c r="F558" s="374">
        <v>129351.586</v>
      </c>
      <c r="G558" s="452">
        <f t="shared" si="610"/>
        <v>129351.586</v>
      </c>
      <c r="H558" s="373"/>
      <c r="I558" s="374">
        <v>129351.586</v>
      </c>
      <c r="J558" s="29">
        <f t="shared" si="570"/>
        <v>0</v>
      </c>
      <c r="K558" s="453"/>
      <c r="L558" s="7">
        <f t="shared" si="611"/>
        <v>0</v>
      </c>
      <c r="M558" s="373"/>
      <c r="N558" s="7">
        <f t="shared" si="612"/>
        <v>0</v>
      </c>
      <c r="O558" s="373">
        <f t="shared" si="613"/>
        <v>1</v>
      </c>
      <c r="P558" s="7">
        <f t="shared" si="614"/>
        <v>129351.586</v>
      </c>
      <c r="Q558" s="373">
        <v>0</v>
      </c>
      <c r="R558" s="29">
        <f t="shared" si="615"/>
        <v>0</v>
      </c>
      <c r="S558" s="373">
        <v>0</v>
      </c>
      <c r="T558" s="29">
        <f t="shared" si="615"/>
        <v>0</v>
      </c>
      <c r="U558" s="373"/>
      <c r="V558" s="29">
        <f t="shared" ref="V558:X558" si="641">ROUND(U558*$F558,0)</f>
        <v>0</v>
      </c>
      <c r="W558" s="373"/>
      <c r="X558" s="29">
        <f t="shared" si="641"/>
        <v>0</v>
      </c>
      <c r="Y558" s="373">
        <f t="shared" si="617"/>
        <v>0</v>
      </c>
      <c r="Z558" s="29">
        <f t="shared" si="618"/>
        <v>0</v>
      </c>
      <c r="AA558" s="373">
        <f t="shared" si="608"/>
        <v>1</v>
      </c>
      <c r="AB558" s="29">
        <f t="shared" si="609"/>
        <v>129351.586</v>
      </c>
    </row>
    <row r="559" spans="2:28" ht="39.6" x14ac:dyDescent="0.25">
      <c r="B559" s="28" t="s">
        <v>1409</v>
      </c>
      <c r="C559" s="5" t="s">
        <v>1410</v>
      </c>
      <c r="D559" s="4" t="s">
        <v>1172</v>
      </c>
      <c r="E559" s="6">
        <v>1</v>
      </c>
      <c r="F559" s="374">
        <v>152940.08749999999</v>
      </c>
      <c r="G559" s="452">
        <f t="shared" si="610"/>
        <v>152940.08749999999</v>
      </c>
      <c r="H559" s="373"/>
      <c r="I559" s="374">
        <v>152940.08749999999</v>
      </c>
      <c r="J559" s="29">
        <f t="shared" si="570"/>
        <v>0</v>
      </c>
      <c r="K559" s="453"/>
      <c r="L559" s="7">
        <f t="shared" si="611"/>
        <v>0</v>
      </c>
      <c r="M559" s="373"/>
      <c r="N559" s="7">
        <f t="shared" si="612"/>
        <v>0</v>
      </c>
      <c r="O559" s="373">
        <f t="shared" si="613"/>
        <v>1</v>
      </c>
      <c r="P559" s="7">
        <f t="shared" si="614"/>
        <v>152940.08749999999</v>
      </c>
      <c r="Q559" s="373">
        <v>0</v>
      </c>
      <c r="R559" s="29">
        <f t="shared" si="615"/>
        <v>0</v>
      </c>
      <c r="S559" s="373">
        <v>0</v>
      </c>
      <c r="T559" s="29">
        <f t="shared" si="615"/>
        <v>0</v>
      </c>
      <c r="U559" s="373"/>
      <c r="V559" s="29">
        <f t="shared" ref="V559:X559" si="642">ROUND(U559*$F559,0)</f>
        <v>0</v>
      </c>
      <c r="W559" s="373"/>
      <c r="X559" s="29">
        <f t="shared" si="642"/>
        <v>0</v>
      </c>
      <c r="Y559" s="373">
        <f t="shared" si="617"/>
        <v>0</v>
      </c>
      <c r="Z559" s="29">
        <f t="shared" si="618"/>
        <v>0</v>
      </c>
      <c r="AA559" s="373">
        <f t="shared" si="608"/>
        <v>1</v>
      </c>
      <c r="AB559" s="29">
        <f t="shared" si="609"/>
        <v>152940.08749999999</v>
      </c>
    </row>
    <row r="560" spans="2:28" ht="52.8" x14ac:dyDescent="0.25">
      <c r="B560" s="28" t="s">
        <v>1411</v>
      </c>
      <c r="C560" s="5" t="s">
        <v>1412</v>
      </c>
      <c r="D560" s="4" t="s">
        <v>1172</v>
      </c>
      <c r="E560" s="6">
        <v>1</v>
      </c>
      <c r="F560" s="374">
        <v>2306261.8250000002</v>
      </c>
      <c r="G560" s="452">
        <f t="shared" si="610"/>
        <v>2306261.8250000002</v>
      </c>
      <c r="H560" s="373"/>
      <c r="I560" s="374">
        <v>2306261.8250000002</v>
      </c>
      <c r="J560" s="29">
        <f t="shared" si="570"/>
        <v>0</v>
      </c>
      <c r="K560" s="453"/>
      <c r="L560" s="7">
        <f t="shared" si="611"/>
        <v>0</v>
      </c>
      <c r="M560" s="373"/>
      <c r="N560" s="7">
        <f t="shared" si="612"/>
        <v>0</v>
      </c>
      <c r="O560" s="373">
        <f t="shared" si="613"/>
        <v>1</v>
      </c>
      <c r="P560" s="7">
        <f t="shared" si="614"/>
        <v>2306261.8250000002</v>
      </c>
      <c r="Q560" s="373">
        <v>0</v>
      </c>
      <c r="R560" s="29">
        <f t="shared" si="615"/>
        <v>0</v>
      </c>
      <c r="S560" s="373">
        <v>0</v>
      </c>
      <c r="T560" s="29">
        <f t="shared" si="615"/>
        <v>0</v>
      </c>
      <c r="U560" s="373"/>
      <c r="V560" s="29">
        <f t="shared" ref="V560:X560" si="643">ROUND(U560*$F560,0)</f>
        <v>0</v>
      </c>
      <c r="W560" s="373"/>
      <c r="X560" s="29">
        <f t="shared" si="643"/>
        <v>0</v>
      </c>
      <c r="Y560" s="373">
        <f t="shared" si="617"/>
        <v>0</v>
      </c>
      <c r="Z560" s="29">
        <f t="shared" si="618"/>
        <v>0</v>
      </c>
      <c r="AA560" s="373">
        <f t="shared" si="608"/>
        <v>1</v>
      </c>
      <c r="AB560" s="29">
        <f t="shared" si="609"/>
        <v>2306261.8250000002</v>
      </c>
    </row>
    <row r="561" spans="2:28" ht="53.4" customHeight="1" x14ac:dyDescent="0.25">
      <c r="B561" s="28" t="s">
        <v>1413</v>
      </c>
      <c r="C561" s="5" t="s">
        <v>1414</v>
      </c>
      <c r="D561" s="4" t="s">
        <v>1172</v>
      </c>
      <c r="E561" s="6">
        <v>1042</v>
      </c>
      <c r="F561" s="374">
        <v>19339.006999999998</v>
      </c>
      <c r="G561" s="452">
        <f t="shared" si="610"/>
        <v>20151245.293999996</v>
      </c>
      <c r="H561" s="373"/>
      <c r="I561" s="374">
        <v>19339.006999999998</v>
      </c>
      <c r="J561" s="29">
        <f t="shared" si="570"/>
        <v>0</v>
      </c>
      <c r="K561" s="453"/>
      <c r="L561" s="7">
        <f t="shared" si="611"/>
        <v>0</v>
      </c>
      <c r="M561" s="373"/>
      <c r="N561" s="7">
        <f t="shared" si="612"/>
        <v>0</v>
      </c>
      <c r="O561" s="373">
        <f t="shared" si="613"/>
        <v>1042</v>
      </c>
      <c r="P561" s="7">
        <f t="shared" si="614"/>
        <v>20151245.293999996</v>
      </c>
      <c r="Q561" s="373">
        <v>0</v>
      </c>
      <c r="R561" s="29">
        <f t="shared" si="615"/>
        <v>0</v>
      </c>
      <c r="S561" s="373">
        <v>0</v>
      </c>
      <c r="T561" s="29">
        <f t="shared" si="615"/>
        <v>0</v>
      </c>
      <c r="U561" s="373"/>
      <c r="V561" s="29">
        <f t="shared" ref="V561:X561" si="644">ROUND(U561*$F561,0)</f>
        <v>0</v>
      </c>
      <c r="W561" s="373"/>
      <c r="X561" s="29">
        <f t="shared" si="644"/>
        <v>0</v>
      </c>
      <c r="Y561" s="373">
        <f t="shared" si="617"/>
        <v>0</v>
      </c>
      <c r="Z561" s="29">
        <f t="shared" si="618"/>
        <v>0</v>
      </c>
      <c r="AA561" s="373">
        <f t="shared" si="608"/>
        <v>1042</v>
      </c>
      <c r="AB561" s="29">
        <f t="shared" si="609"/>
        <v>20151245.293999996</v>
      </c>
    </row>
    <row r="562" spans="2:28" ht="39.6" customHeight="1" x14ac:dyDescent="0.25">
      <c r="B562" s="28" t="s">
        <v>1415</v>
      </c>
      <c r="C562" s="5" t="s">
        <v>1416</v>
      </c>
      <c r="D562" s="4" t="s">
        <v>13</v>
      </c>
      <c r="E562" s="6">
        <v>1000</v>
      </c>
      <c r="F562" s="374">
        <v>18519.182499999999</v>
      </c>
      <c r="G562" s="452">
        <f t="shared" si="610"/>
        <v>18519182.5</v>
      </c>
      <c r="H562" s="373"/>
      <c r="I562" s="374">
        <v>18519.182499999999</v>
      </c>
      <c r="J562" s="29">
        <f t="shared" ref="J562:J567" si="645">H562*I562</f>
        <v>0</v>
      </c>
      <c r="K562" s="453"/>
      <c r="L562" s="7">
        <f t="shared" si="611"/>
        <v>0</v>
      </c>
      <c r="M562" s="373"/>
      <c r="N562" s="7">
        <f t="shared" si="612"/>
        <v>0</v>
      </c>
      <c r="O562" s="373">
        <f t="shared" si="613"/>
        <v>1000</v>
      </c>
      <c r="P562" s="7">
        <f t="shared" si="614"/>
        <v>18519182.5</v>
      </c>
      <c r="Q562" s="373">
        <v>0</v>
      </c>
      <c r="R562" s="29">
        <f t="shared" si="615"/>
        <v>0</v>
      </c>
      <c r="S562" s="373">
        <v>0</v>
      </c>
      <c r="T562" s="29">
        <f t="shared" si="615"/>
        <v>0</v>
      </c>
      <c r="U562" s="373"/>
      <c r="V562" s="29">
        <f t="shared" ref="V562:X562" si="646">ROUND(U562*$F562,0)</f>
        <v>0</v>
      </c>
      <c r="W562" s="373"/>
      <c r="X562" s="29">
        <f t="shared" si="646"/>
        <v>0</v>
      </c>
      <c r="Y562" s="373">
        <f t="shared" si="617"/>
        <v>0</v>
      </c>
      <c r="Z562" s="29">
        <f t="shared" si="618"/>
        <v>0</v>
      </c>
      <c r="AA562" s="373">
        <f t="shared" si="608"/>
        <v>1000</v>
      </c>
      <c r="AB562" s="29">
        <f t="shared" si="609"/>
        <v>18519182.5</v>
      </c>
    </row>
    <row r="563" spans="2:28" ht="26.4" x14ac:dyDescent="0.25">
      <c r="B563" s="28" t="s">
        <v>1417</v>
      </c>
      <c r="C563" s="5" t="s">
        <v>1418</v>
      </c>
      <c r="D563" s="4" t="s">
        <v>13</v>
      </c>
      <c r="E563" s="6">
        <v>500</v>
      </c>
      <c r="F563" s="374">
        <v>24085.078000000001</v>
      </c>
      <c r="G563" s="452">
        <f t="shared" si="610"/>
        <v>12042539</v>
      </c>
      <c r="H563" s="373"/>
      <c r="I563" s="374">
        <v>24085.078000000001</v>
      </c>
      <c r="J563" s="29">
        <f t="shared" si="645"/>
        <v>0</v>
      </c>
      <c r="K563" s="453"/>
      <c r="L563" s="7">
        <f t="shared" si="611"/>
        <v>0</v>
      </c>
      <c r="M563" s="373"/>
      <c r="N563" s="7">
        <f t="shared" si="612"/>
        <v>0</v>
      </c>
      <c r="O563" s="373">
        <f t="shared" si="613"/>
        <v>500</v>
      </c>
      <c r="P563" s="7">
        <f t="shared" si="614"/>
        <v>12042539</v>
      </c>
      <c r="Q563" s="373">
        <v>0</v>
      </c>
      <c r="R563" s="29">
        <f t="shared" si="615"/>
        <v>0</v>
      </c>
      <c r="S563" s="373">
        <v>0</v>
      </c>
      <c r="T563" s="29">
        <f t="shared" si="615"/>
        <v>0</v>
      </c>
      <c r="U563" s="373"/>
      <c r="V563" s="29">
        <f t="shared" ref="V563:X563" si="647">ROUND(U563*$F563,0)</f>
        <v>0</v>
      </c>
      <c r="W563" s="373"/>
      <c r="X563" s="29">
        <f t="shared" si="647"/>
        <v>0</v>
      </c>
      <c r="Y563" s="373">
        <f t="shared" si="617"/>
        <v>0</v>
      </c>
      <c r="Z563" s="29">
        <f t="shared" si="618"/>
        <v>0</v>
      </c>
      <c r="AA563" s="373">
        <f t="shared" si="608"/>
        <v>500</v>
      </c>
      <c r="AB563" s="29">
        <f t="shared" si="609"/>
        <v>12042539</v>
      </c>
    </row>
    <row r="564" spans="2:28" ht="66" x14ac:dyDescent="0.25">
      <c r="B564" s="28" t="s">
        <v>1419</v>
      </c>
      <c r="C564" s="5" t="s">
        <v>1420</v>
      </c>
      <c r="D564" s="4" t="s">
        <v>13</v>
      </c>
      <c r="E564" s="6">
        <v>946</v>
      </c>
      <c r="F564" s="374">
        <v>32395</v>
      </c>
      <c r="G564" s="452">
        <f t="shared" si="610"/>
        <v>30645670</v>
      </c>
      <c r="H564" s="373"/>
      <c r="I564" s="374">
        <v>32395</v>
      </c>
      <c r="J564" s="29">
        <f t="shared" si="645"/>
        <v>0</v>
      </c>
      <c r="K564" s="453"/>
      <c r="L564" s="7">
        <f t="shared" si="611"/>
        <v>0</v>
      </c>
      <c r="M564" s="373"/>
      <c r="N564" s="7">
        <f t="shared" si="612"/>
        <v>0</v>
      </c>
      <c r="O564" s="373">
        <f t="shared" si="613"/>
        <v>946</v>
      </c>
      <c r="P564" s="7">
        <f t="shared" si="614"/>
        <v>30645670</v>
      </c>
      <c r="Q564" s="373">
        <v>505</v>
      </c>
      <c r="R564" s="29">
        <f t="shared" si="615"/>
        <v>16359475</v>
      </c>
      <c r="S564" s="373">
        <v>0</v>
      </c>
      <c r="T564" s="29">
        <f t="shared" si="615"/>
        <v>0</v>
      </c>
      <c r="U564" s="373"/>
      <c r="V564" s="29">
        <f t="shared" ref="V564:X564" si="648">ROUND(U564*$F564,0)</f>
        <v>0</v>
      </c>
      <c r="W564" s="373"/>
      <c r="X564" s="29">
        <f t="shared" si="648"/>
        <v>0</v>
      </c>
      <c r="Y564" s="373">
        <f t="shared" si="617"/>
        <v>505</v>
      </c>
      <c r="Z564" s="29">
        <f t="shared" si="618"/>
        <v>16359475</v>
      </c>
      <c r="AA564" s="373">
        <f t="shared" si="608"/>
        <v>441</v>
      </c>
      <c r="AB564" s="29">
        <f t="shared" si="609"/>
        <v>14286195</v>
      </c>
    </row>
    <row r="565" spans="2:28" ht="132" x14ac:dyDescent="0.25">
      <c r="B565" s="28" t="s">
        <v>1421</v>
      </c>
      <c r="C565" s="5" t="s">
        <v>1422</v>
      </c>
      <c r="D565" s="4" t="s">
        <v>13</v>
      </c>
      <c r="E565" s="6">
        <v>19</v>
      </c>
      <c r="F565" s="374">
        <v>439235</v>
      </c>
      <c r="G565" s="452">
        <f t="shared" si="610"/>
        <v>8345465</v>
      </c>
      <c r="H565" s="373"/>
      <c r="I565" s="374">
        <v>439235</v>
      </c>
      <c r="J565" s="29">
        <f t="shared" si="645"/>
        <v>0</v>
      </c>
      <c r="K565" s="453"/>
      <c r="L565" s="7">
        <f t="shared" si="611"/>
        <v>0</v>
      </c>
      <c r="M565" s="373"/>
      <c r="N565" s="7">
        <f t="shared" si="612"/>
        <v>0</v>
      </c>
      <c r="O565" s="373">
        <f t="shared" si="613"/>
        <v>19</v>
      </c>
      <c r="P565" s="7">
        <f t="shared" si="614"/>
        <v>8345465</v>
      </c>
      <c r="Q565" s="373">
        <v>0</v>
      </c>
      <c r="R565" s="29">
        <f t="shared" si="615"/>
        <v>0</v>
      </c>
      <c r="S565" s="373">
        <v>0</v>
      </c>
      <c r="T565" s="29">
        <f t="shared" si="615"/>
        <v>0</v>
      </c>
      <c r="U565" s="373"/>
      <c r="V565" s="29">
        <f t="shared" ref="V565:X565" si="649">ROUND(U565*$F565,0)</f>
        <v>0</v>
      </c>
      <c r="W565" s="373"/>
      <c r="X565" s="29">
        <f t="shared" si="649"/>
        <v>0</v>
      </c>
      <c r="Y565" s="373">
        <f t="shared" si="617"/>
        <v>0</v>
      </c>
      <c r="Z565" s="29">
        <f t="shared" si="618"/>
        <v>0</v>
      </c>
      <c r="AA565" s="373">
        <f t="shared" si="608"/>
        <v>19</v>
      </c>
      <c r="AB565" s="29">
        <f t="shared" si="609"/>
        <v>8345465</v>
      </c>
    </row>
    <row r="566" spans="2:28" ht="40.200000000000003" customHeight="1" x14ac:dyDescent="0.25">
      <c r="B566" s="28" t="s">
        <v>1423</v>
      </c>
      <c r="C566" s="5" t="s">
        <v>1424</v>
      </c>
      <c r="D566" s="4" t="s">
        <v>1172</v>
      </c>
      <c r="E566" s="6">
        <v>330.61</v>
      </c>
      <c r="F566" s="374">
        <v>176210</v>
      </c>
      <c r="G566" s="452">
        <f t="shared" si="610"/>
        <v>58256788.100000001</v>
      </c>
      <c r="H566" s="373"/>
      <c r="I566" s="374">
        <v>176210</v>
      </c>
      <c r="J566" s="29">
        <f t="shared" si="645"/>
        <v>0</v>
      </c>
      <c r="K566" s="453"/>
      <c r="L566" s="7">
        <f t="shared" si="611"/>
        <v>0</v>
      </c>
      <c r="M566" s="373"/>
      <c r="N566" s="7">
        <f t="shared" si="612"/>
        <v>0</v>
      </c>
      <c r="O566" s="373">
        <f t="shared" si="613"/>
        <v>330.61</v>
      </c>
      <c r="P566" s="7">
        <f t="shared" si="614"/>
        <v>58256788.100000001</v>
      </c>
      <c r="Q566" s="373">
        <v>0</v>
      </c>
      <c r="R566" s="29">
        <f t="shared" si="615"/>
        <v>0</v>
      </c>
      <c r="S566" s="373">
        <v>0</v>
      </c>
      <c r="T566" s="29">
        <f t="shared" si="615"/>
        <v>0</v>
      </c>
      <c r="U566" s="373"/>
      <c r="V566" s="29">
        <f t="shared" ref="V566:X566" si="650">ROUND(U566*$F566,0)</f>
        <v>0</v>
      </c>
      <c r="W566" s="373"/>
      <c r="X566" s="29">
        <f t="shared" si="650"/>
        <v>0</v>
      </c>
      <c r="Y566" s="373">
        <f t="shared" si="617"/>
        <v>0</v>
      </c>
      <c r="Z566" s="29">
        <f t="shared" si="618"/>
        <v>0</v>
      </c>
      <c r="AA566" s="373">
        <f t="shared" si="608"/>
        <v>330.61</v>
      </c>
      <c r="AB566" s="29">
        <f t="shared" si="609"/>
        <v>58256788.100000001</v>
      </c>
    </row>
    <row r="567" spans="2:28" ht="40.200000000000003" customHeight="1" thickBot="1" x14ac:dyDescent="0.3">
      <c r="B567" s="28" t="s">
        <v>1425</v>
      </c>
      <c r="C567" s="531" t="s">
        <v>134</v>
      </c>
      <c r="D567" s="532"/>
      <c r="E567" s="533"/>
      <c r="F567" s="534"/>
      <c r="G567" s="535"/>
      <c r="H567" s="536"/>
      <c r="I567" s="537">
        <v>13586.4</v>
      </c>
      <c r="J567" s="538">
        <f t="shared" si="645"/>
        <v>0</v>
      </c>
      <c r="K567" s="539">
        <v>2383.2855032451789</v>
      </c>
      <c r="L567" s="7">
        <f>K567*I567</f>
        <v>32380270.161290299</v>
      </c>
      <c r="M567" s="536"/>
      <c r="N567" s="540"/>
      <c r="O567" s="373">
        <f t="shared" ref="O567" si="651">+E567+H567+K567-M567</f>
        <v>2383.2855032451789</v>
      </c>
      <c r="P567" s="7">
        <f t="shared" ref="P567" si="652">+O567*I567</f>
        <v>32380270.161290299</v>
      </c>
      <c r="Q567" s="536"/>
      <c r="R567" s="535"/>
      <c r="S567" s="536"/>
      <c r="T567" s="535"/>
      <c r="U567" s="536"/>
      <c r="V567" s="535"/>
      <c r="W567" s="536"/>
      <c r="X567" s="535"/>
      <c r="Y567" s="536"/>
      <c r="Z567" s="535"/>
      <c r="AA567" s="536"/>
      <c r="AB567" s="535"/>
    </row>
    <row r="568" spans="2:28" x14ac:dyDescent="0.25">
      <c r="B568" s="464" t="s">
        <v>816</v>
      </c>
      <c r="C568" s="465"/>
      <c r="D568" s="466"/>
      <c r="E568" s="24"/>
      <c r="F568" s="25"/>
      <c r="G568" s="32">
        <f>ROUND(SUM(G22:G567),0)</f>
        <v>3150478140</v>
      </c>
      <c r="H568" s="54"/>
      <c r="I568" s="357"/>
      <c r="J568" s="351">
        <f>ROUND(SUM(J22:J566),0)</f>
        <v>0</v>
      </c>
      <c r="K568" s="344"/>
      <c r="L568" s="55">
        <f>ROUND(SUM(L22:L566),0)</f>
        <v>351703582</v>
      </c>
      <c r="M568" s="54"/>
      <c r="N568" s="55">
        <f>ROUND(SUM(N22:N566),0)</f>
        <v>107192497</v>
      </c>
      <c r="O568" s="54">
        <f t="shared" ref="O568:O596" si="653">+E568+H568+K568-M568</f>
        <v>0</v>
      </c>
      <c r="P568" s="55">
        <f>ROUND(SUM(P22:P567),0)</f>
        <v>3427369548</v>
      </c>
      <c r="Q568" s="54"/>
      <c r="R568" s="55">
        <f>ROUND(SUM(R22:R566),0)</f>
        <v>427582894</v>
      </c>
      <c r="S568" s="54"/>
      <c r="T568" s="55">
        <f>ROUND(SUM(T22:T566),0)</f>
        <v>420483887</v>
      </c>
      <c r="U568" s="54"/>
      <c r="V568" s="55">
        <f>ROUND(SUM(V22:V566),0)</f>
        <v>0</v>
      </c>
      <c r="W568" s="54"/>
      <c r="X568" s="55">
        <f>ROUND(SUM(X22:X566),0)</f>
        <v>0</v>
      </c>
      <c r="Y568" s="54"/>
      <c r="Z568" s="55">
        <f>ROUND(SUM(Z22:Z566),0)</f>
        <v>848066781</v>
      </c>
      <c r="AA568" s="54"/>
      <c r="AB568" s="55">
        <f t="shared" ref="AB568:AB573" si="654">P568-Z568</f>
        <v>2579302767</v>
      </c>
    </row>
    <row r="569" spans="2:28" x14ac:dyDescent="0.25">
      <c r="B569" s="467" t="s">
        <v>817</v>
      </c>
      <c r="C569" s="468"/>
      <c r="D569" s="469"/>
      <c r="E569" s="16"/>
      <c r="F569" s="17"/>
      <c r="G569" s="33"/>
      <c r="H569" s="34"/>
      <c r="I569" s="358"/>
      <c r="J569" s="352"/>
      <c r="K569" s="345"/>
      <c r="L569" s="52"/>
      <c r="M569" s="34"/>
      <c r="N569" s="52"/>
      <c r="O569" s="542"/>
      <c r="P569" s="52">
        <f>P568*O569</f>
        <v>0</v>
      </c>
      <c r="Q569" s="541">
        <v>-5.0000000000000001E-3</v>
      </c>
      <c r="R569" s="52">
        <f>R568*Q569</f>
        <v>-2137914.4700000002</v>
      </c>
      <c r="S569" s="541">
        <v>-5.0000000000000001E-3</v>
      </c>
      <c r="T569" s="52">
        <f>T568*S569</f>
        <v>-2102419.4350000001</v>
      </c>
      <c r="U569" s="34"/>
      <c r="V569" s="52"/>
      <c r="W569" s="34"/>
      <c r="X569" s="52"/>
      <c r="Y569" s="34"/>
      <c r="Z569" s="52">
        <f>+R569+T569+V569+X569</f>
        <v>-4240333.9050000003</v>
      </c>
      <c r="AA569" s="34"/>
      <c r="AB569" s="52">
        <f t="shared" si="654"/>
        <v>4240333.9050000003</v>
      </c>
    </row>
    <row r="570" spans="2:28" x14ac:dyDescent="0.25">
      <c r="B570" s="470" t="s">
        <v>975</v>
      </c>
      <c r="C570" s="471"/>
      <c r="D570" s="469"/>
      <c r="E570" s="18"/>
      <c r="F570" s="359">
        <v>0.24</v>
      </c>
      <c r="G570" s="33">
        <f>ROUND(G568*F570,0)</f>
        <v>756114754</v>
      </c>
      <c r="H570" s="35"/>
      <c r="I570" s="359">
        <v>0.24</v>
      </c>
      <c r="J570" s="36">
        <f>ROUND(J568*I570,0)</f>
        <v>0</v>
      </c>
      <c r="K570" s="346">
        <v>0.24</v>
      </c>
      <c r="L570" s="17">
        <f>ROUND(L568*K570,0)</f>
        <v>84408860</v>
      </c>
      <c r="M570" s="35">
        <v>0.24</v>
      </c>
      <c r="N570" s="17">
        <f>ROUND(N568*M570,0)</f>
        <v>25726199</v>
      </c>
      <c r="O570" s="35">
        <v>0.24</v>
      </c>
      <c r="P570" s="17">
        <f>ROUND(P568*O570,0)</f>
        <v>822568692</v>
      </c>
      <c r="Q570" s="35">
        <v>0.24</v>
      </c>
      <c r="R570" s="17">
        <f>ROUND(R568*Q570,0)</f>
        <v>102619895</v>
      </c>
      <c r="S570" s="35">
        <v>0.24</v>
      </c>
      <c r="T570" s="17">
        <f>ROUND(T568*S570,0)</f>
        <v>100916133</v>
      </c>
      <c r="U570" s="35">
        <v>0.24</v>
      </c>
      <c r="V570" s="17">
        <f>ROUND(V568*U570,0)</f>
        <v>0</v>
      </c>
      <c r="W570" s="35">
        <v>0.24</v>
      </c>
      <c r="X570" s="17">
        <f>ROUND(X568*W570,0)</f>
        <v>0</v>
      </c>
      <c r="Y570" s="35">
        <v>0.24</v>
      </c>
      <c r="Z570" s="17">
        <f>ROUND(Z568*Y570,0)</f>
        <v>203536027</v>
      </c>
      <c r="AA570" s="35">
        <v>0.24</v>
      </c>
      <c r="AB570" s="17">
        <f t="shared" si="654"/>
        <v>619032665</v>
      </c>
    </row>
    <row r="571" spans="2:28" ht="26.4" x14ac:dyDescent="0.25">
      <c r="B571" s="464" t="s">
        <v>1426</v>
      </c>
      <c r="C571" s="472" t="s">
        <v>1427</v>
      </c>
      <c r="D571" s="466"/>
      <c r="E571" s="24"/>
      <c r="F571" s="25"/>
      <c r="G571" s="32">
        <v>609344511</v>
      </c>
      <c r="H571" s="349"/>
      <c r="I571" s="362"/>
      <c r="J571" s="350"/>
      <c r="K571" s="363"/>
      <c r="L571" s="25"/>
      <c r="M571" s="349"/>
      <c r="N571" s="25"/>
      <c r="O571" s="349">
        <f t="shared" si="653"/>
        <v>0</v>
      </c>
      <c r="P571" s="17">
        <v>265999165</v>
      </c>
      <c r="Q571" s="349"/>
      <c r="R571" s="25"/>
      <c r="S571" s="349"/>
      <c r="T571" s="25"/>
      <c r="U571" s="349"/>
      <c r="V571" s="25"/>
      <c r="W571" s="349"/>
      <c r="X571" s="25"/>
      <c r="Y571" s="349"/>
      <c r="Z571" s="25">
        <f>+X571+V571+T571+R571</f>
        <v>0</v>
      </c>
      <c r="AA571" s="349"/>
      <c r="AB571" s="17">
        <f t="shared" si="654"/>
        <v>265999165</v>
      </c>
    </row>
    <row r="572" spans="2:28" ht="13.8" thickBot="1" x14ac:dyDescent="0.3">
      <c r="B572" s="470" t="s">
        <v>815</v>
      </c>
      <c r="C572" s="471"/>
      <c r="D572" s="469"/>
      <c r="E572" s="16"/>
      <c r="F572" s="17"/>
      <c r="G572" s="33">
        <f>SUM(G568:G571)</f>
        <v>4515937405</v>
      </c>
      <c r="H572" s="56"/>
      <c r="I572" s="360"/>
      <c r="J572" s="49">
        <f>SUM(J568:J571)</f>
        <v>0</v>
      </c>
      <c r="K572" s="347"/>
      <c r="L572" s="57">
        <f>SUM(L568:L570)</f>
        <v>436112442</v>
      </c>
      <c r="M572" s="56"/>
      <c r="N572" s="57">
        <f>SUM(N568:N570)</f>
        <v>132918696</v>
      </c>
      <c r="O572" s="56">
        <f t="shared" si="653"/>
        <v>0</v>
      </c>
      <c r="P572" s="57">
        <f>SUM(P568:P571)</f>
        <v>4515937405</v>
      </c>
      <c r="Q572" s="56"/>
      <c r="R572" s="57">
        <f>SUM(R568:R570)</f>
        <v>528064874.52999997</v>
      </c>
      <c r="S572" s="56"/>
      <c r="T572" s="57">
        <f>SUM(T568:T570)</f>
        <v>519297600.565</v>
      </c>
      <c r="U572" s="56"/>
      <c r="V572" s="57">
        <f>SUM(V568:V570)</f>
        <v>0</v>
      </c>
      <c r="W572" s="56"/>
      <c r="X572" s="57">
        <f>SUM(X568:X570)</f>
        <v>0</v>
      </c>
      <c r="Y572" s="56"/>
      <c r="Z572" s="57">
        <f>SUM(Z568:Z571)</f>
        <v>1047362474.095</v>
      </c>
      <c r="AA572" s="56"/>
      <c r="AB572" s="57">
        <f t="shared" si="654"/>
        <v>3468574930.9049997</v>
      </c>
    </row>
    <row r="573" spans="2:28" x14ac:dyDescent="0.25">
      <c r="B573" s="26">
        <v>0</v>
      </c>
      <c r="C573" s="1" t="s">
        <v>818</v>
      </c>
      <c r="D573" s="2"/>
      <c r="E573" s="2"/>
      <c r="F573" s="3"/>
      <c r="G573" s="450"/>
      <c r="H573" s="380"/>
      <c r="I573" s="381"/>
      <c r="J573" s="172"/>
      <c r="K573" s="451"/>
      <c r="L573" s="3"/>
      <c r="M573" s="371"/>
      <c r="N573" s="3"/>
      <c r="O573" s="371">
        <f t="shared" si="653"/>
        <v>0</v>
      </c>
      <c r="P573" s="3"/>
      <c r="Q573" s="371"/>
      <c r="R573" s="27"/>
      <c r="S573" s="371"/>
      <c r="T573" s="27"/>
      <c r="U573" s="371"/>
      <c r="V573" s="27"/>
      <c r="W573" s="371"/>
      <c r="X573" s="27"/>
      <c r="Y573" s="371"/>
      <c r="Z573" s="27"/>
      <c r="AA573" s="371"/>
      <c r="AB573" s="27">
        <f t="shared" si="654"/>
        <v>0</v>
      </c>
    </row>
    <row r="574" spans="2:28" x14ac:dyDescent="0.25">
      <c r="B574" s="58" t="s">
        <v>819</v>
      </c>
      <c r="C574" s="59" t="s">
        <v>820</v>
      </c>
      <c r="D574" s="59" t="s">
        <v>2</v>
      </c>
      <c r="E574" s="59"/>
      <c r="F574" s="60" t="s">
        <v>870</v>
      </c>
      <c r="G574" s="473" t="s">
        <v>871</v>
      </c>
      <c r="H574" s="58"/>
      <c r="I574" s="382"/>
      <c r="J574" s="61"/>
      <c r="K574" s="474"/>
      <c r="L574" s="60"/>
      <c r="M574" s="58"/>
      <c r="N574" s="60"/>
      <c r="O574" s="58">
        <f t="shared" si="653"/>
        <v>0</v>
      </c>
      <c r="P574" s="60"/>
      <c r="Q574" s="58"/>
      <c r="R574" s="61"/>
      <c r="S574" s="58"/>
      <c r="T574" s="61"/>
      <c r="U574" s="58"/>
      <c r="V574" s="61"/>
      <c r="W574" s="58"/>
      <c r="X574" s="61"/>
      <c r="Y574" s="60" t="s">
        <v>870</v>
      </c>
      <c r="Z574" s="473" t="s">
        <v>871</v>
      </c>
      <c r="AA574" s="60" t="s">
        <v>870</v>
      </c>
      <c r="AB574" s="473" t="s">
        <v>871</v>
      </c>
    </row>
    <row r="575" spans="2:28" x14ac:dyDescent="0.25">
      <c r="B575" s="62">
        <v>1</v>
      </c>
      <c r="C575" s="63" t="s">
        <v>821</v>
      </c>
      <c r="D575" s="64"/>
      <c r="E575" s="64"/>
      <c r="F575" s="475"/>
      <c r="G575" s="476"/>
      <c r="H575" s="383"/>
      <c r="I575" s="384"/>
      <c r="J575" s="385"/>
      <c r="K575" s="477"/>
      <c r="L575" s="475"/>
      <c r="M575" s="383"/>
      <c r="N575" s="475"/>
      <c r="O575" s="383">
        <f t="shared" si="653"/>
        <v>0</v>
      </c>
      <c r="P575" s="476"/>
      <c r="Q575" s="383"/>
      <c r="R575" s="385"/>
      <c r="S575" s="383"/>
      <c r="T575" s="385"/>
      <c r="U575" s="383"/>
      <c r="V575" s="385"/>
      <c r="W575" s="383"/>
      <c r="X575" s="385"/>
      <c r="Y575" s="383"/>
      <c r="Z575" s="385"/>
      <c r="AA575" s="383"/>
      <c r="AB575" s="385">
        <f t="shared" ref="AB575:AB587" si="655">P575-Z575</f>
        <v>0</v>
      </c>
    </row>
    <row r="576" spans="2:28" x14ac:dyDescent="0.25">
      <c r="B576" s="65" t="s">
        <v>8</v>
      </c>
      <c r="C576" s="66" t="s">
        <v>822</v>
      </c>
      <c r="D576" s="67"/>
      <c r="E576" s="67"/>
      <c r="F576" s="478"/>
      <c r="G576" s="479"/>
      <c r="H576" s="386"/>
      <c r="I576" s="387"/>
      <c r="J576" s="388"/>
      <c r="K576" s="480"/>
      <c r="L576" s="478"/>
      <c r="M576" s="386"/>
      <c r="N576" s="478"/>
      <c r="O576" s="386">
        <f t="shared" si="653"/>
        <v>0</v>
      </c>
      <c r="P576" s="479"/>
      <c r="Q576" s="386"/>
      <c r="R576" s="388"/>
      <c r="S576" s="386"/>
      <c r="T576" s="388"/>
      <c r="U576" s="386"/>
      <c r="V576" s="388"/>
      <c r="W576" s="386"/>
      <c r="X576" s="388"/>
      <c r="Y576" s="386"/>
      <c r="Z576" s="388"/>
      <c r="AA576" s="386"/>
      <c r="AB576" s="388">
        <f t="shared" si="655"/>
        <v>0</v>
      </c>
    </row>
    <row r="577" spans="2:28" x14ac:dyDescent="0.25">
      <c r="B577" s="28" t="s">
        <v>864</v>
      </c>
      <c r="C577" s="5" t="s">
        <v>823</v>
      </c>
      <c r="D577" s="4" t="s">
        <v>824</v>
      </c>
      <c r="E577" s="6"/>
      <c r="F577" s="7"/>
      <c r="G577" s="452">
        <f>ROUND(E577*$F577,0)</f>
        <v>0</v>
      </c>
      <c r="H577" s="373"/>
      <c r="I577" s="389"/>
      <c r="J577" s="29">
        <f t="shared" ref="J577" si="656">ROUND(I577*$F577,0)</f>
        <v>0</v>
      </c>
      <c r="K577" s="453"/>
      <c r="L577" s="7">
        <f t="shared" ref="L577" si="657">ROUND(K577*$F577,0)</f>
        <v>0</v>
      </c>
      <c r="M577" s="373"/>
      <c r="N577" s="7">
        <f>+M577*F577</f>
        <v>0</v>
      </c>
      <c r="O577" s="373">
        <f t="shared" si="653"/>
        <v>0</v>
      </c>
      <c r="P577" s="452">
        <f>ROUND(F577*O577,0)</f>
        <v>0</v>
      </c>
      <c r="Q577" s="373"/>
      <c r="R577" s="29">
        <f>ROUND(Q577*$F577,0)</f>
        <v>0</v>
      </c>
      <c r="S577" s="373"/>
      <c r="T577" s="29">
        <f>ROUND(S577*$F577,0)</f>
        <v>0</v>
      </c>
      <c r="U577" s="373"/>
      <c r="V577" s="29">
        <f>ROUND(U577*$F577,0)</f>
        <v>0</v>
      </c>
      <c r="W577" s="373"/>
      <c r="X577" s="29">
        <f>ROUND(W577*$F577,0)</f>
        <v>0</v>
      </c>
      <c r="Y577" s="373">
        <f t="shared" ref="Y577" si="658">Q577+S577+U577+W577</f>
        <v>0</v>
      </c>
      <c r="Z577" s="29">
        <f t="shared" ref="Z577" si="659">+R577+T577+V577+X577</f>
        <v>0</v>
      </c>
      <c r="AA577" s="373">
        <f>O577-Y577</f>
        <v>0</v>
      </c>
      <c r="AB577" s="29">
        <f t="shared" si="655"/>
        <v>0</v>
      </c>
    </row>
    <row r="578" spans="2:28" ht="26.4" x14ac:dyDescent="0.25">
      <c r="B578" s="65" t="s">
        <v>11</v>
      </c>
      <c r="C578" s="66" t="s">
        <v>825</v>
      </c>
      <c r="D578" s="67"/>
      <c r="E578" s="67"/>
      <c r="F578" s="478"/>
      <c r="G578" s="479"/>
      <c r="H578" s="386"/>
      <c r="I578" s="387"/>
      <c r="J578" s="388"/>
      <c r="K578" s="480"/>
      <c r="L578" s="478"/>
      <c r="M578" s="386"/>
      <c r="N578" s="478">
        <f t="shared" ref="N578:N641" si="660">+M578*F578</f>
        <v>0</v>
      </c>
      <c r="O578" s="386">
        <f t="shared" si="653"/>
        <v>0</v>
      </c>
      <c r="P578" s="479">
        <f t="shared" ref="P578:P641" si="661">ROUND(F578*O578,0)</f>
        <v>0</v>
      </c>
      <c r="Q578" s="386"/>
      <c r="R578" s="388"/>
      <c r="S578" s="386"/>
      <c r="T578" s="388"/>
      <c r="U578" s="386"/>
      <c r="V578" s="388"/>
      <c r="W578" s="386"/>
      <c r="X578" s="388"/>
      <c r="Y578" s="386">
        <f t="shared" ref="Y578:Y640" ca="1" si="662">+Q578+S578+Y578+W578</f>
        <v>0</v>
      </c>
      <c r="Z578" s="388"/>
      <c r="AA578" s="386"/>
      <c r="AB578" s="388">
        <f t="shared" si="655"/>
        <v>0</v>
      </c>
    </row>
    <row r="579" spans="2:28" ht="26.4" x14ac:dyDescent="0.25">
      <c r="B579" s="28" t="s">
        <v>865</v>
      </c>
      <c r="C579" s="5" t="s">
        <v>826</v>
      </c>
      <c r="D579" s="4" t="s">
        <v>824</v>
      </c>
      <c r="E579" s="6">
        <v>1</v>
      </c>
      <c r="F579" s="7">
        <v>300000</v>
      </c>
      <c r="G579" s="452">
        <f t="shared" ref="G579:G610" si="663">ROUND(E579*F579,0)</f>
        <v>300000</v>
      </c>
      <c r="H579" s="373"/>
      <c r="I579" s="389">
        <v>300000</v>
      </c>
      <c r="J579" s="29">
        <f t="shared" ref="J579:J594" si="664">H579*I579</f>
        <v>0</v>
      </c>
      <c r="K579" s="453"/>
      <c r="L579" s="7">
        <f t="shared" ref="L579:L594" si="665">ROUND(K579*$F579,0)</f>
        <v>0</v>
      </c>
      <c r="M579" s="373"/>
      <c r="N579" s="7">
        <f t="shared" si="660"/>
        <v>0</v>
      </c>
      <c r="O579" s="373">
        <f t="shared" si="653"/>
        <v>1</v>
      </c>
      <c r="P579" s="452">
        <f t="shared" si="661"/>
        <v>300000</v>
      </c>
      <c r="Q579" s="373">
        <v>1</v>
      </c>
      <c r="R579" s="29">
        <f t="shared" ref="R579:T591" si="666">ROUND(Q579*$F579,0)</f>
        <v>300000</v>
      </c>
      <c r="S579" s="373"/>
      <c r="T579" s="29">
        <f t="shared" si="666"/>
        <v>0</v>
      </c>
      <c r="U579" s="373"/>
      <c r="V579" s="29">
        <f t="shared" ref="V579:X579" si="667">ROUND(U579*$F579,0)</f>
        <v>0</v>
      </c>
      <c r="W579" s="373"/>
      <c r="X579" s="29">
        <f t="shared" si="667"/>
        <v>0</v>
      </c>
      <c r="Y579" s="373">
        <f t="shared" ref="Y579:Y583" si="668">Q579+S579+U579+W579</f>
        <v>1</v>
      </c>
      <c r="Z579" s="29">
        <f t="shared" ref="Z579:Z583" si="669">+R579+T579+V579+X579</f>
        <v>300000</v>
      </c>
      <c r="AA579" s="373">
        <f>O579-Y579</f>
        <v>0</v>
      </c>
      <c r="AB579" s="29">
        <f t="shared" si="655"/>
        <v>0</v>
      </c>
    </row>
    <row r="580" spans="2:28" ht="26.4" x14ac:dyDescent="0.25">
      <c r="B580" s="28" t="s">
        <v>866</v>
      </c>
      <c r="C580" s="5" t="s">
        <v>827</v>
      </c>
      <c r="D580" s="4" t="s">
        <v>824</v>
      </c>
      <c r="E580" s="6">
        <v>1</v>
      </c>
      <c r="F580" s="7">
        <v>108050</v>
      </c>
      <c r="G580" s="452">
        <f t="shared" si="663"/>
        <v>108050</v>
      </c>
      <c r="H580" s="373"/>
      <c r="I580" s="389">
        <v>108050</v>
      </c>
      <c r="J580" s="29">
        <f t="shared" si="664"/>
        <v>0</v>
      </c>
      <c r="K580" s="453"/>
      <c r="L580" s="7">
        <f t="shared" si="665"/>
        <v>0</v>
      </c>
      <c r="M580" s="373"/>
      <c r="N580" s="7">
        <f t="shared" si="660"/>
        <v>0</v>
      </c>
      <c r="O580" s="373">
        <f t="shared" si="653"/>
        <v>1</v>
      </c>
      <c r="P580" s="452">
        <f t="shared" si="661"/>
        <v>108050</v>
      </c>
      <c r="Q580" s="373">
        <v>1</v>
      </c>
      <c r="R580" s="29">
        <f t="shared" si="666"/>
        <v>108050</v>
      </c>
      <c r="S580" s="373"/>
      <c r="T580" s="29">
        <f t="shared" si="666"/>
        <v>0</v>
      </c>
      <c r="U580" s="373"/>
      <c r="V580" s="29">
        <f t="shared" ref="V580:X580" si="670">ROUND(U580*$F580,0)</f>
        <v>0</v>
      </c>
      <c r="W580" s="373"/>
      <c r="X580" s="29">
        <f t="shared" si="670"/>
        <v>0</v>
      </c>
      <c r="Y580" s="373">
        <f t="shared" si="668"/>
        <v>1</v>
      </c>
      <c r="Z580" s="29">
        <f t="shared" si="669"/>
        <v>108050</v>
      </c>
      <c r="AA580" s="373">
        <f>O580-Y580</f>
        <v>0</v>
      </c>
      <c r="AB580" s="29">
        <f t="shared" si="655"/>
        <v>0</v>
      </c>
    </row>
    <row r="581" spans="2:28" ht="26.4" x14ac:dyDescent="0.25">
      <c r="B581" s="28" t="s">
        <v>867</v>
      </c>
      <c r="C581" s="5" t="s">
        <v>828</v>
      </c>
      <c r="D581" s="4" t="s">
        <v>824</v>
      </c>
      <c r="E581" s="6">
        <v>5</v>
      </c>
      <c r="F581" s="7">
        <v>18000</v>
      </c>
      <c r="G581" s="452">
        <f t="shared" si="663"/>
        <v>90000</v>
      </c>
      <c r="H581" s="373"/>
      <c r="I581" s="389">
        <v>18000</v>
      </c>
      <c r="J581" s="29">
        <f t="shared" si="664"/>
        <v>0</v>
      </c>
      <c r="K581" s="453"/>
      <c r="L581" s="7">
        <f t="shared" si="665"/>
        <v>0</v>
      </c>
      <c r="M581" s="373"/>
      <c r="N581" s="7">
        <f t="shared" si="660"/>
        <v>0</v>
      </c>
      <c r="O581" s="373">
        <f t="shared" si="653"/>
        <v>5</v>
      </c>
      <c r="P581" s="452">
        <f t="shared" si="661"/>
        <v>90000</v>
      </c>
      <c r="Q581" s="373">
        <v>5</v>
      </c>
      <c r="R581" s="29">
        <f t="shared" si="666"/>
        <v>90000</v>
      </c>
      <c r="S581" s="373"/>
      <c r="T581" s="29">
        <f t="shared" si="666"/>
        <v>0</v>
      </c>
      <c r="U581" s="373"/>
      <c r="V581" s="29">
        <f t="shared" ref="V581:X581" si="671">ROUND(U581*$F581,0)</f>
        <v>0</v>
      </c>
      <c r="W581" s="373"/>
      <c r="X581" s="29">
        <f t="shared" si="671"/>
        <v>0</v>
      </c>
      <c r="Y581" s="373">
        <f t="shared" si="668"/>
        <v>5</v>
      </c>
      <c r="Z581" s="29">
        <f t="shared" si="669"/>
        <v>90000</v>
      </c>
      <c r="AA581" s="373">
        <f>O581-Y581</f>
        <v>0</v>
      </c>
      <c r="AB581" s="29">
        <f t="shared" si="655"/>
        <v>0</v>
      </c>
    </row>
    <row r="582" spans="2:28" ht="26.4" x14ac:dyDescent="0.25">
      <c r="B582" s="28" t="s">
        <v>868</v>
      </c>
      <c r="C582" s="5" t="s">
        <v>829</v>
      </c>
      <c r="D582" s="4" t="s">
        <v>824</v>
      </c>
      <c r="E582" s="6">
        <v>2</v>
      </c>
      <c r="F582" s="7">
        <v>11200</v>
      </c>
      <c r="G582" s="452">
        <f t="shared" si="663"/>
        <v>22400</v>
      </c>
      <c r="H582" s="373"/>
      <c r="I582" s="389">
        <v>11200</v>
      </c>
      <c r="J582" s="29">
        <f t="shared" si="664"/>
        <v>0</v>
      </c>
      <c r="K582" s="454"/>
      <c r="L582" s="7">
        <f t="shared" si="665"/>
        <v>0</v>
      </c>
      <c r="M582" s="373"/>
      <c r="N582" s="7">
        <f t="shared" si="660"/>
        <v>0</v>
      </c>
      <c r="O582" s="373">
        <f t="shared" si="653"/>
        <v>2</v>
      </c>
      <c r="P582" s="452">
        <f t="shared" si="661"/>
        <v>22400</v>
      </c>
      <c r="Q582" s="373">
        <v>2</v>
      </c>
      <c r="R582" s="29">
        <f t="shared" si="666"/>
        <v>22400</v>
      </c>
      <c r="S582" s="373"/>
      <c r="T582" s="29">
        <f t="shared" si="666"/>
        <v>0</v>
      </c>
      <c r="U582" s="373"/>
      <c r="V582" s="29">
        <f t="shared" ref="V582:X582" si="672">ROUND(U582*$F582,0)</f>
        <v>0</v>
      </c>
      <c r="W582" s="373"/>
      <c r="X582" s="29">
        <f t="shared" si="672"/>
        <v>0</v>
      </c>
      <c r="Y582" s="373">
        <f t="shared" si="668"/>
        <v>2</v>
      </c>
      <c r="Z582" s="29">
        <f t="shared" si="669"/>
        <v>22400</v>
      </c>
      <c r="AA582" s="373">
        <f>O582-Y582</f>
        <v>0</v>
      </c>
      <c r="AB582" s="29">
        <f t="shared" si="655"/>
        <v>0</v>
      </c>
    </row>
    <row r="583" spans="2:28" ht="26.4" x14ac:dyDescent="0.25">
      <c r="B583" s="28" t="s">
        <v>869</v>
      </c>
      <c r="C583" s="5" t="s">
        <v>830</v>
      </c>
      <c r="D583" s="4" t="s">
        <v>831</v>
      </c>
      <c r="E583" s="6">
        <v>5</v>
      </c>
      <c r="F583" s="7">
        <v>250000</v>
      </c>
      <c r="G583" s="452">
        <f t="shared" si="663"/>
        <v>1250000</v>
      </c>
      <c r="H583" s="373"/>
      <c r="I583" s="389">
        <v>223000</v>
      </c>
      <c r="J583" s="47">
        <f t="shared" si="664"/>
        <v>0</v>
      </c>
      <c r="K583" s="453"/>
      <c r="L583" s="7">
        <f t="shared" si="665"/>
        <v>0</v>
      </c>
      <c r="M583" s="373"/>
      <c r="N583" s="7">
        <f t="shared" si="660"/>
        <v>0</v>
      </c>
      <c r="O583" s="373">
        <f t="shared" si="653"/>
        <v>5</v>
      </c>
      <c r="P583" s="452">
        <f t="shared" si="661"/>
        <v>1250000</v>
      </c>
      <c r="Q583" s="373">
        <v>3</v>
      </c>
      <c r="R583" s="29">
        <f t="shared" si="666"/>
        <v>750000</v>
      </c>
      <c r="S583" s="373"/>
      <c r="T583" s="47">
        <f t="shared" si="666"/>
        <v>0</v>
      </c>
      <c r="U583" s="373"/>
      <c r="V583" s="47">
        <f t="shared" ref="V583:X583" si="673">ROUND(U583*$F583,0)</f>
        <v>0</v>
      </c>
      <c r="W583" s="373"/>
      <c r="X583" s="47">
        <f t="shared" si="673"/>
        <v>0</v>
      </c>
      <c r="Y583" s="373">
        <f t="shared" si="668"/>
        <v>3</v>
      </c>
      <c r="Z583" s="47">
        <f t="shared" si="669"/>
        <v>750000</v>
      </c>
      <c r="AA583" s="373">
        <f>O583-Y583</f>
        <v>2</v>
      </c>
      <c r="AB583" s="47">
        <f t="shared" si="655"/>
        <v>500000</v>
      </c>
    </row>
    <row r="584" spans="2:28" ht="26.4" x14ac:dyDescent="0.25">
      <c r="B584" s="65" t="s">
        <v>889</v>
      </c>
      <c r="C584" s="66" t="s">
        <v>832</v>
      </c>
      <c r="D584" s="67"/>
      <c r="E584" s="67"/>
      <c r="F584" s="478"/>
      <c r="G584" s="479"/>
      <c r="H584" s="386"/>
      <c r="I584" s="387"/>
      <c r="J584" s="388">
        <f t="shared" si="664"/>
        <v>0</v>
      </c>
      <c r="K584" s="480"/>
      <c r="L584" s="478"/>
      <c r="M584" s="386"/>
      <c r="N584" s="478">
        <f t="shared" si="660"/>
        <v>0</v>
      </c>
      <c r="O584" s="386">
        <f t="shared" si="653"/>
        <v>0</v>
      </c>
      <c r="P584" s="479">
        <f t="shared" si="661"/>
        <v>0</v>
      </c>
      <c r="Q584" s="386"/>
      <c r="R584" s="388"/>
      <c r="S584" s="386"/>
      <c r="T584" s="388"/>
      <c r="U584" s="386"/>
      <c r="V584" s="388"/>
      <c r="W584" s="386"/>
      <c r="X584" s="388"/>
      <c r="Y584" s="386">
        <f t="shared" ca="1" si="662"/>
        <v>0</v>
      </c>
      <c r="Z584" s="388"/>
      <c r="AA584" s="386"/>
      <c r="AB584" s="388">
        <f t="shared" si="655"/>
        <v>0</v>
      </c>
    </row>
    <row r="585" spans="2:28" ht="26.4" x14ac:dyDescent="0.25">
      <c r="B585" s="28" t="s">
        <v>872</v>
      </c>
      <c r="C585" s="5" t="s">
        <v>833</v>
      </c>
      <c r="D585" s="4" t="s">
        <v>834</v>
      </c>
      <c r="E585" s="6">
        <v>200</v>
      </c>
      <c r="F585" s="7">
        <v>14012</v>
      </c>
      <c r="G585" s="452">
        <f t="shared" si="663"/>
        <v>2802400</v>
      </c>
      <c r="H585" s="373"/>
      <c r="I585" s="389">
        <v>14012</v>
      </c>
      <c r="J585" s="29">
        <f t="shared" si="664"/>
        <v>0</v>
      </c>
      <c r="K585" s="453"/>
      <c r="L585" s="7">
        <f t="shared" si="665"/>
        <v>0</v>
      </c>
      <c r="M585" s="373"/>
      <c r="N585" s="7">
        <f t="shared" si="660"/>
        <v>0</v>
      </c>
      <c r="O585" s="373">
        <f t="shared" si="653"/>
        <v>200</v>
      </c>
      <c r="P585" s="452">
        <f t="shared" si="661"/>
        <v>2802400</v>
      </c>
      <c r="Q585" s="373">
        <v>137.24657436483014</v>
      </c>
      <c r="R585" s="29">
        <f t="shared" si="666"/>
        <v>1923099</v>
      </c>
      <c r="S585" s="373"/>
      <c r="T585" s="29">
        <f t="shared" si="666"/>
        <v>0</v>
      </c>
      <c r="U585" s="373"/>
      <c r="V585" s="29">
        <f t="shared" ref="V585:X585" si="674">ROUND(U585*$F585,0)</f>
        <v>0</v>
      </c>
      <c r="W585" s="373"/>
      <c r="X585" s="29">
        <f t="shared" si="674"/>
        <v>0</v>
      </c>
      <c r="Y585" s="373">
        <f t="shared" ref="Y585:Y587" si="675">Q585+S585+U585+W585</f>
        <v>137.24657436483014</v>
      </c>
      <c r="Z585" s="29">
        <f t="shared" ref="Z585:Z587" si="676">+R585+T585+V585+X585</f>
        <v>1923099</v>
      </c>
      <c r="AA585" s="373">
        <f>O585-Y585</f>
        <v>62.753425635169862</v>
      </c>
      <c r="AB585" s="29">
        <f t="shared" si="655"/>
        <v>879301</v>
      </c>
    </row>
    <row r="586" spans="2:28" x14ac:dyDescent="0.25">
      <c r="B586" s="28" t="s">
        <v>873</v>
      </c>
      <c r="C586" s="5" t="s">
        <v>835</v>
      </c>
      <c r="D586" s="4" t="s">
        <v>824</v>
      </c>
      <c r="E586" s="6">
        <v>12</v>
      </c>
      <c r="F586" s="7">
        <v>44100</v>
      </c>
      <c r="G586" s="452">
        <f t="shared" si="663"/>
        <v>529200</v>
      </c>
      <c r="H586" s="373"/>
      <c r="I586" s="389">
        <v>44100</v>
      </c>
      <c r="J586" s="29">
        <f t="shared" si="664"/>
        <v>0</v>
      </c>
      <c r="K586" s="453"/>
      <c r="L586" s="7">
        <f t="shared" si="665"/>
        <v>0</v>
      </c>
      <c r="M586" s="373"/>
      <c r="N586" s="7">
        <f t="shared" si="660"/>
        <v>0</v>
      </c>
      <c r="O586" s="373">
        <f t="shared" si="653"/>
        <v>12</v>
      </c>
      <c r="P586" s="452">
        <f t="shared" si="661"/>
        <v>529200</v>
      </c>
      <c r="Q586" s="373">
        <v>12</v>
      </c>
      <c r="R586" s="29">
        <f t="shared" si="666"/>
        <v>529200</v>
      </c>
      <c r="S586" s="373"/>
      <c r="T586" s="29">
        <f t="shared" si="666"/>
        <v>0</v>
      </c>
      <c r="U586" s="373"/>
      <c r="V586" s="29">
        <f t="shared" ref="V586:X586" si="677">ROUND(U586*$F586,0)</f>
        <v>0</v>
      </c>
      <c r="W586" s="373"/>
      <c r="X586" s="29">
        <f t="shared" si="677"/>
        <v>0</v>
      </c>
      <c r="Y586" s="373">
        <f t="shared" si="675"/>
        <v>12</v>
      </c>
      <c r="Z586" s="29">
        <f t="shared" si="676"/>
        <v>529200</v>
      </c>
      <c r="AA586" s="373">
        <f>O586-Y586</f>
        <v>0</v>
      </c>
      <c r="AB586" s="29">
        <f t="shared" si="655"/>
        <v>0</v>
      </c>
    </row>
    <row r="587" spans="2:28" ht="39.6" customHeight="1" x14ac:dyDescent="0.25">
      <c r="B587" s="28" t="s">
        <v>874</v>
      </c>
      <c r="C587" s="5" t="s">
        <v>836</v>
      </c>
      <c r="D587" s="4" t="s">
        <v>837</v>
      </c>
      <c r="E587" s="6">
        <v>8</v>
      </c>
      <c r="F587" s="7">
        <v>24900</v>
      </c>
      <c r="G587" s="452">
        <f t="shared" si="663"/>
        <v>199200</v>
      </c>
      <c r="H587" s="373"/>
      <c r="I587" s="389">
        <v>24900</v>
      </c>
      <c r="J587" s="29">
        <f t="shared" si="664"/>
        <v>0</v>
      </c>
      <c r="K587" s="453"/>
      <c r="L587" s="7">
        <f t="shared" si="665"/>
        <v>0</v>
      </c>
      <c r="M587" s="373"/>
      <c r="N587" s="7">
        <f t="shared" si="660"/>
        <v>0</v>
      </c>
      <c r="O587" s="373">
        <f t="shared" si="653"/>
        <v>8</v>
      </c>
      <c r="P587" s="452">
        <f t="shared" si="661"/>
        <v>199200</v>
      </c>
      <c r="Q587" s="373">
        <v>8</v>
      </c>
      <c r="R587" s="29">
        <f t="shared" si="666"/>
        <v>199200</v>
      </c>
      <c r="S587" s="373"/>
      <c r="T587" s="29">
        <f t="shared" si="666"/>
        <v>0</v>
      </c>
      <c r="U587" s="373"/>
      <c r="V587" s="29">
        <f t="shared" ref="V587:X587" si="678">ROUND(U587*$F587,0)</f>
        <v>0</v>
      </c>
      <c r="W587" s="373"/>
      <c r="X587" s="29">
        <f t="shared" si="678"/>
        <v>0</v>
      </c>
      <c r="Y587" s="373">
        <f t="shared" si="675"/>
        <v>8</v>
      </c>
      <c r="Z587" s="29">
        <f t="shared" si="676"/>
        <v>199200</v>
      </c>
      <c r="AA587" s="373">
        <f>O587-Y587</f>
        <v>0</v>
      </c>
      <c r="AB587" s="29">
        <f t="shared" si="655"/>
        <v>0</v>
      </c>
    </row>
    <row r="588" spans="2:28" ht="39.6" x14ac:dyDescent="0.25">
      <c r="B588" s="65" t="s">
        <v>890</v>
      </c>
      <c r="C588" s="66" t="s">
        <v>838</v>
      </c>
      <c r="D588" s="67"/>
      <c r="E588" s="67"/>
      <c r="F588" s="478"/>
      <c r="G588" s="479"/>
      <c r="H588" s="386"/>
      <c r="I588" s="387"/>
      <c r="J588" s="388">
        <f t="shared" si="664"/>
        <v>0</v>
      </c>
      <c r="K588" s="480"/>
      <c r="L588" s="478"/>
      <c r="M588" s="386"/>
      <c r="N588" s="478">
        <f t="shared" si="660"/>
        <v>0</v>
      </c>
      <c r="O588" s="386">
        <f t="shared" si="653"/>
        <v>0</v>
      </c>
      <c r="P588" s="479">
        <f t="shared" si="661"/>
        <v>0</v>
      </c>
      <c r="Q588" s="386"/>
      <c r="R588" s="388"/>
      <c r="S588" s="386"/>
      <c r="T588" s="388"/>
      <c r="U588" s="386"/>
      <c r="V588" s="388"/>
      <c r="W588" s="386"/>
      <c r="X588" s="388"/>
      <c r="Y588" s="386"/>
      <c r="Z588" s="388"/>
      <c r="AA588" s="386"/>
      <c r="AB588" s="388"/>
    </row>
    <row r="589" spans="2:28" ht="26.4" x14ac:dyDescent="0.25">
      <c r="B589" s="28" t="s">
        <v>875</v>
      </c>
      <c r="C589" s="5" t="s">
        <v>839</v>
      </c>
      <c r="D589" s="4" t="s">
        <v>840</v>
      </c>
      <c r="E589" s="6">
        <v>43</v>
      </c>
      <c r="F589" s="7">
        <v>60000</v>
      </c>
      <c r="G589" s="452">
        <f t="shared" si="663"/>
        <v>2580000</v>
      </c>
      <c r="H589" s="373"/>
      <c r="I589" s="389">
        <v>60000</v>
      </c>
      <c r="J589" s="29">
        <f t="shared" si="664"/>
        <v>0</v>
      </c>
      <c r="K589" s="454"/>
      <c r="L589" s="7">
        <f t="shared" si="665"/>
        <v>0</v>
      </c>
      <c r="M589" s="373"/>
      <c r="N589" s="7">
        <f t="shared" si="660"/>
        <v>0</v>
      </c>
      <c r="O589" s="373">
        <f t="shared" si="653"/>
        <v>43</v>
      </c>
      <c r="P589" s="452">
        <f t="shared" si="661"/>
        <v>2580000</v>
      </c>
      <c r="Q589" s="373">
        <v>30</v>
      </c>
      <c r="R589" s="29">
        <f t="shared" si="666"/>
        <v>1800000</v>
      </c>
      <c r="S589" s="373"/>
      <c r="T589" s="29">
        <f t="shared" si="666"/>
        <v>0</v>
      </c>
      <c r="U589" s="373"/>
      <c r="V589" s="29">
        <f t="shared" ref="V589:X589" si="679">ROUND(U589*$F589,0)</f>
        <v>0</v>
      </c>
      <c r="W589" s="373"/>
      <c r="X589" s="29">
        <f t="shared" si="679"/>
        <v>0</v>
      </c>
      <c r="Y589" s="373">
        <f t="shared" ref="Y589:Y591" si="680">Q589+S589+U589+W589</f>
        <v>30</v>
      </c>
      <c r="Z589" s="29">
        <f t="shared" ref="Z589:Z591" si="681">+R589+T589+V589+X589</f>
        <v>1800000</v>
      </c>
      <c r="AA589" s="373">
        <f t="shared" ref="AA589:AB592" si="682">O589-Y589</f>
        <v>13</v>
      </c>
      <c r="AB589" s="29">
        <f t="shared" si="682"/>
        <v>780000</v>
      </c>
    </row>
    <row r="590" spans="2:28" x14ac:dyDescent="0.25">
      <c r="B590" s="28" t="s">
        <v>876</v>
      </c>
      <c r="C590" s="5" t="s">
        <v>841</v>
      </c>
      <c r="D590" s="4" t="s">
        <v>824</v>
      </c>
      <c r="E590" s="6"/>
      <c r="F590" s="7"/>
      <c r="G590" s="452">
        <f t="shared" si="663"/>
        <v>0</v>
      </c>
      <c r="H590" s="373"/>
      <c r="I590" s="389"/>
      <c r="J590" s="29">
        <f t="shared" si="664"/>
        <v>0</v>
      </c>
      <c r="K590" s="453"/>
      <c r="L590" s="7">
        <f t="shared" si="665"/>
        <v>0</v>
      </c>
      <c r="M590" s="373"/>
      <c r="N590" s="7">
        <f t="shared" si="660"/>
        <v>0</v>
      </c>
      <c r="O590" s="373">
        <f t="shared" si="653"/>
        <v>0</v>
      </c>
      <c r="P590" s="452">
        <f t="shared" si="661"/>
        <v>0</v>
      </c>
      <c r="Q590" s="373"/>
      <c r="R590" s="29">
        <f t="shared" si="666"/>
        <v>0</v>
      </c>
      <c r="S590" s="373"/>
      <c r="T590" s="29">
        <f t="shared" si="666"/>
        <v>0</v>
      </c>
      <c r="U590" s="373"/>
      <c r="V590" s="29">
        <f t="shared" ref="V590:X590" si="683">ROUND(U590*$F590,0)</f>
        <v>0</v>
      </c>
      <c r="W590" s="373"/>
      <c r="X590" s="29">
        <f t="shared" si="683"/>
        <v>0</v>
      </c>
      <c r="Y590" s="373">
        <f t="shared" si="680"/>
        <v>0</v>
      </c>
      <c r="Z590" s="29">
        <f t="shared" si="681"/>
        <v>0</v>
      </c>
      <c r="AA590" s="373">
        <f t="shared" si="682"/>
        <v>0</v>
      </c>
      <c r="AB590" s="29">
        <f t="shared" si="682"/>
        <v>0</v>
      </c>
    </row>
    <row r="591" spans="2:28" x14ac:dyDescent="0.25">
      <c r="B591" s="28" t="s">
        <v>877</v>
      </c>
      <c r="C591" s="5" t="s">
        <v>842</v>
      </c>
      <c r="D591" s="4" t="s">
        <v>824</v>
      </c>
      <c r="E591" s="6"/>
      <c r="F591" s="7"/>
      <c r="G591" s="452">
        <f t="shared" si="663"/>
        <v>0</v>
      </c>
      <c r="H591" s="373"/>
      <c r="I591" s="389"/>
      <c r="J591" s="29">
        <f t="shared" si="664"/>
        <v>0</v>
      </c>
      <c r="K591" s="453"/>
      <c r="L591" s="7">
        <f t="shared" si="665"/>
        <v>0</v>
      </c>
      <c r="M591" s="373"/>
      <c r="N591" s="7">
        <f t="shared" si="660"/>
        <v>0</v>
      </c>
      <c r="O591" s="373">
        <f t="shared" si="653"/>
        <v>0</v>
      </c>
      <c r="P591" s="452">
        <f t="shared" si="661"/>
        <v>0</v>
      </c>
      <c r="Q591" s="373"/>
      <c r="R591" s="29">
        <f t="shared" si="666"/>
        <v>0</v>
      </c>
      <c r="S591" s="373"/>
      <c r="T591" s="29">
        <f t="shared" si="666"/>
        <v>0</v>
      </c>
      <c r="U591" s="373"/>
      <c r="V591" s="29">
        <f t="shared" ref="V591:X591" si="684">ROUND(U591*$F591,0)</f>
        <v>0</v>
      </c>
      <c r="W591" s="373"/>
      <c r="X591" s="29">
        <f t="shared" si="684"/>
        <v>0</v>
      </c>
      <c r="Y591" s="373">
        <f t="shared" si="680"/>
        <v>0</v>
      </c>
      <c r="Z591" s="29">
        <f t="shared" si="681"/>
        <v>0</v>
      </c>
      <c r="AA591" s="373">
        <f t="shared" si="682"/>
        <v>0</v>
      </c>
      <c r="AB591" s="29">
        <f t="shared" si="682"/>
        <v>0</v>
      </c>
    </row>
    <row r="592" spans="2:28" ht="26.4" x14ac:dyDescent="0.25">
      <c r="B592" s="28" t="s">
        <v>878</v>
      </c>
      <c r="C592" s="5" t="s">
        <v>843</v>
      </c>
      <c r="D592" s="4" t="s">
        <v>837</v>
      </c>
      <c r="E592" s="6">
        <v>1</v>
      </c>
      <c r="F592" s="7">
        <v>569900</v>
      </c>
      <c r="G592" s="452">
        <f t="shared" si="663"/>
        <v>569900</v>
      </c>
      <c r="H592" s="373"/>
      <c r="I592" s="389">
        <v>569900</v>
      </c>
      <c r="J592" s="29">
        <f t="shared" si="664"/>
        <v>0</v>
      </c>
      <c r="K592" s="453"/>
      <c r="L592" s="7">
        <f t="shared" si="665"/>
        <v>0</v>
      </c>
      <c r="M592" s="373"/>
      <c r="N592" s="7">
        <f t="shared" si="660"/>
        <v>0</v>
      </c>
      <c r="O592" s="373">
        <f t="shared" si="653"/>
        <v>1</v>
      </c>
      <c r="P592" s="452">
        <f t="shared" si="661"/>
        <v>569900</v>
      </c>
      <c r="Q592" s="373">
        <v>1</v>
      </c>
      <c r="R592" s="29">
        <f t="shared" ref="R592:X594" si="685">ROUND(Q592*$F592,0)</f>
        <v>569900</v>
      </c>
      <c r="S592" s="373"/>
      <c r="T592" s="29">
        <f t="shared" si="685"/>
        <v>0</v>
      </c>
      <c r="U592" s="373"/>
      <c r="V592" s="29">
        <f t="shared" si="685"/>
        <v>0</v>
      </c>
      <c r="W592" s="373"/>
      <c r="X592" s="29">
        <f t="shared" si="685"/>
        <v>0</v>
      </c>
      <c r="Y592" s="373">
        <f t="shared" ref="Y592" si="686">Q592+S592+U592+W592</f>
        <v>1</v>
      </c>
      <c r="Z592" s="29">
        <f t="shared" ref="Z592" si="687">+R592+T592+V592+X592</f>
        <v>569900</v>
      </c>
      <c r="AA592" s="373">
        <f t="shared" si="682"/>
        <v>0</v>
      </c>
      <c r="AB592" s="29">
        <f t="shared" si="682"/>
        <v>0</v>
      </c>
    </row>
    <row r="593" spans="2:28" x14ac:dyDescent="0.25">
      <c r="B593" s="65" t="s">
        <v>891</v>
      </c>
      <c r="C593" s="66" t="s">
        <v>844</v>
      </c>
      <c r="D593" s="67"/>
      <c r="E593" s="67"/>
      <c r="F593" s="478"/>
      <c r="G593" s="479"/>
      <c r="H593" s="386"/>
      <c r="I593" s="387"/>
      <c r="J593" s="388">
        <f t="shared" si="664"/>
        <v>0</v>
      </c>
      <c r="K593" s="480"/>
      <c r="L593" s="478"/>
      <c r="M593" s="386"/>
      <c r="N593" s="478">
        <f t="shared" si="660"/>
        <v>0</v>
      </c>
      <c r="O593" s="386">
        <f t="shared" si="653"/>
        <v>0</v>
      </c>
      <c r="P593" s="479">
        <f t="shared" si="661"/>
        <v>0</v>
      </c>
      <c r="Q593" s="386"/>
      <c r="R593" s="388"/>
      <c r="S593" s="386"/>
      <c r="T593" s="388"/>
      <c r="U593" s="386"/>
      <c r="V593" s="388"/>
      <c r="W593" s="386"/>
      <c r="X593" s="388"/>
      <c r="Y593" s="386">
        <f t="shared" ca="1" si="662"/>
        <v>0</v>
      </c>
      <c r="Z593" s="388"/>
      <c r="AA593" s="386"/>
      <c r="AB593" s="388">
        <f t="shared" ref="AB593:AB633" si="688">P593-Z593</f>
        <v>0</v>
      </c>
    </row>
    <row r="594" spans="2:28" x14ac:dyDescent="0.25">
      <c r="B594" s="28" t="s">
        <v>879</v>
      </c>
      <c r="C594" s="5" t="s">
        <v>845</v>
      </c>
      <c r="D594" s="4" t="s">
        <v>824</v>
      </c>
      <c r="E594" s="6">
        <v>1</v>
      </c>
      <c r="F594" s="7">
        <v>150000</v>
      </c>
      <c r="G594" s="452">
        <f t="shared" si="663"/>
        <v>150000</v>
      </c>
      <c r="H594" s="373"/>
      <c r="I594" s="389">
        <v>150000</v>
      </c>
      <c r="J594" s="29">
        <f t="shared" si="664"/>
        <v>0</v>
      </c>
      <c r="K594" s="453"/>
      <c r="L594" s="7">
        <f t="shared" si="665"/>
        <v>0</v>
      </c>
      <c r="M594" s="373"/>
      <c r="N594" s="7">
        <f t="shared" si="660"/>
        <v>0</v>
      </c>
      <c r="O594" s="373">
        <f t="shared" si="653"/>
        <v>1</v>
      </c>
      <c r="P594" s="452">
        <f t="shared" si="661"/>
        <v>150000</v>
      </c>
      <c r="Q594" s="373">
        <v>1</v>
      </c>
      <c r="R594" s="29">
        <f t="shared" si="685"/>
        <v>150000</v>
      </c>
      <c r="S594" s="373"/>
      <c r="T594" s="29">
        <f t="shared" si="685"/>
        <v>0</v>
      </c>
      <c r="U594" s="373"/>
      <c r="V594" s="29">
        <f t="shared" si="685"/>
        <v>0</v>
      </c>
      <c r="W594" s="373"/>
      <c r="X594" s="29">
        <f t="shared" si="685"/>
        <v>0</v>
      </c>
      <c r="Y594" s="373">
        <f t="shared" ref="Y594" si="689">Q594+S594+U594+W594</f>
        <v>1</v>
      </c>
      <c r="Z594" s="29">
        <f t="shared" ref="Z594" si="690">+R594+T594+V594+X594</f>
        <v>150000</v>
      </c>
      <c r="AA594" s="373">
        <f>O594-Y594</f>
        <v>0</v>
      </c>
      <c r="AB594" s="29">
        <f t="shared" si="688"/>
        <v>0</v>
      </c>
    </row>
    <row r="595" spans="2:28" x14ac:dyDescent="0.25">
      <c r="B595" s="28"/>
      <c r="C595" s="19" t="s">
        <v>846</v>
      </c>
      <c r="D595" s="4" t="s">
        <v>7</v>
      </c>
      <c r="E595" s="6"/>
      <c r="F595" s="7"/>
      <c r="G595" s="390">
        <f>SUM(G577:G594)</f>
        <v>8601150</v>
      </c>
      <c r="H595" s="373"/>
      <c r="I595" s="389"/>
      <c r="J595" s="37">
        <f>SUM(J577:J594)</f>
        <v>0</v>
      </c>
      <c r="K595" s="453"/>
      <c r="L595" s="390">
        <f>SUM(L577:L594)</f>
        <v>0</v>
      </c>
      <c r="M595" s="373"/>
      <c r="N595" s="390">
        <f t="shared" si="660"/>
        <v>0</v>
      </c>
      <c r="O595" s="373">
        <f t="shared" si="653"/>
        <v>0</v>
      </c>
      <c r="P595" s="390">
        <f>SUM(P577:P594)</f>
        <v>8601150</v>
      </c>
      <c r="Q595" s="373"/>
      <c r="R595" s="37">
        <f>SUM(R577:R594)</f>
        <v>6441849</v>
      </c>
      <c r="S595" s="373"/>
      <c r="T595" s="37">
        <f>SUM(T577:T594)</f>
        <v>0</v>
      </c>
      <c r="U595" s="373"/>
      <c r="V595" s="37">
        <f>SUM(V577:V594)</f>
        <v>0</v>
      </c>
      <c r="W595" s="373"/>
      <c r="X595" s="37">
        <f>SUM(X577:X594)</f>
        <v>0</v>
      </c>
      <c r="Y595" s="373">
        <f t="shared" ca="1" si="662"/>
        <v>0</v>
      </c>
      <c r="Z595" s="37">
        <f t="shared" ref="Z595" si="691">+R595+T595+V595+X595</f>
        <v>6441849</v>
      </c>
      <c r="AA595" s="373">
        <f ca="1">O595-Y595</f>
        <v>0</v>
      </c>
      <c r="AB595" s="37">
        <f t="shared" si="688"/>
        <v>2159301</v>
      </c>
    </row>
    <row r="596" spans="2:28" x14ac:dyDescent="0.25">
      <c r="B596" s="62">
        <v>2</v>
      </c>
      <c r="C596" s="63" t="s">
        <v>847</v>
      </c>
      <c r="D596" s="64"/>
      <c r="E596" s="64"/>
      <c r="F596" s="475"/>
      <c r="G596" s="476"/>
      <c r="H596" s="383"/>
      <c r="I596" s="384"/>
      <c r="J596" s="385"/>
      <c r="K596" s="477"/>
      <c r="L596" s="475"/>
      <c r="M596" s="383"/>
      <c r="N596" s="475">
        <f t="shared" si="660"/>
        <v>0</v>
      </c>
      <c r="O596" s="383">
        <f t="shared" si="653"/>
        <v>0</v>
      </c>
      <c r="P596" s="476">
        <f t="shared" si="661"/>
        <v>0</v>
      </c>
      <c r="Q596" s="383"/>
      <c r="R596" s="385"/>
      <c r="S596" s="383"/>
      <c r="T596" s="385"/>
      <c r="U596" s="383"/>
      <c r="V596" s="385"/>
      <c r="W596" s="383"/>
      <c r="X596" s="385"/>
      <c r="Y596" s="383">
        <f t="shared" ca="1" si="662"/>
        <v>0</v>
      </c>
      <c r="Z596" s="385"/>
      <c r="AA596" s="383"/>
      <c r="AB596" s="385">
        <f t="shared" si="688"/>
        <v>0</v>
      </c>
    </row>
    <row r="597" spans="2:28" x14ac:dyDescent="0.25">
      <c r="B597" s="65" t="s">
        <v>15</v>
      </c>
      <c r="C597" s="66" t="s">
        <v>848</v>
      </c>
      <c r="D597" s="67"/>
      <c r="E597" s="67"/>
      <c r="F597" s="478"/>
      <c r="G597" s="479"/>
      <c r="H597" s="386"/>
      <c r="I597" s="387"/>
      <c r="J597" s="388"/>
      <c r="K597" s="480"/>
      <c r="L597" s="478"/>
      <c r="M597" s="386"/>
      <c r="N597" s="478">
        <f t="shared" si="660"/>
        <v>0</v>
      </c>
      <c r="O597" s="386">
        <f t="shared" ref="O597:O644" si="692">+E597+H597+K597-M597</f>
        <v>0</v>
      </c>
      <c r="P597" s="479">
        <f t="shared" si="661"/>
        <v>0</v>
      </c>
      <c r="Q597" s="386"/>
      <c r="R597" s="388"/>
      <c r="S597" s="386"/>
      <c r="T597" s="388"/>
      <c r="U597" s="386"/>
      <c r="V597" s="388"/>
      <c r="W597" s="386"/>
      <c r="X597" s="388"/>
      <c r="Y597" s="386">
        <f t="shared" ca="1" si="662"/>
        <v>0</v>
      </c>
      <c r="Z597" s="388"/>
      <c r="AA597" s="386"/>
      <c r="AB597" s="388">
        <f t="shared" si="688"/>
        <v>0</v>
      </c>
    </row>
    <row r="598" spans="2:28" ht="26.4" x14ac:dyDescent="0.25">
      <c r="B598" s="28" t="s">
        <v>880</v>
      </c>
      <c r="C598" s="5" t="s">
        <v>849</v>
      </c>
      <c r="D598" s="4" t="s">
        <v>824</v>
      </c>
      <c r="E598" s="6">
        <v>10</v>
      </c>
      <c r="F598" s="7">
        <v>12900</v>
      </c>
      <c r="G598" s="452">
        <f t="shared" si="663"/>
        <v>129000</v>
      </c>
      <c r="H598" s="373"/>
      <c r="I598" s="389">
        <v>12900</v>
      </c>
      <c r="J598" s="29">
        <f>H598*I598</f>
        <v>0</v>
      </c>
      <c r="K598" s="454"/>
      <c r="L598" s="7">
        <f t="shared" ref="L598:L604" si="693">ROUND(K598*$F598,0)</f>
        <v>0</v>
      </c>
      <c r="M598" s="373"/>
      <c r="N598" s="7">
        <f t="shared" si="660"/>
        <v>0</v>
      </c>
      <c r="O598" s="373">
        <f t="shared" si="692"/>
        <v>10</v>
      </c>
      <c r="P598" s="452">
        <f t="shared" si="661"/>
        <v>129000</v>
      </c>
      <c r="Q598" s="373">
        <v>10</v>
      </c>
      <c r="R598" s="29">
        <f t="shared" ref="R598:X601" si="694">ROUND(Q598*$F598,0)</f>
        <v>129000</v>
      </c>
      <c r="S598" s="373"/>
      <c r="T598" s="29">
        <f t="shared" si="694"/>
        <v>0</v>
      </c>
      <c r="U598" s="373"/>
      <c r="V598" s="29">
        <f t="shared" si="694"/>
        <v>0</v>
      </c>
      <c r="W598" s="373"/>
      <c r="X598" s="29">
        <f t="shared" si="694"/>
        <v>0</v>
      </c>
      <c r="Y598" s="373">
        <f t="shared" ref="Y598:Y601" si="695">Q598+S598+U598+W598</f>
        <v>10</v>
      </c>
      <c r="Z598" s="29">
        <f t="shared" ref="Z598:Z601" si="696">+R598+T598+V598+X598</f>
        <v>129000</v>
      </c>
      <c r="AA598" s="373">
        <f>O598-Y598</f>
        <v>0</v>
      </c>
      <c r="AB598" s="29">
        <f t="shared" si="688"/>
        <v>0</v>
      </c>
    </row>
    <row r="599" spans="2:28" x14ac:dyDescent="0.25">
      <c r="B599" s="28" t="s">
        <v>881</v>
      </c>
      <c r="C599" s="5" t="s">
        <v>850</v>
      </c>
      <c r="D599" s="4" t="s">
        <v>824</v>
      </c>
      <c r="E599" s="6">
        <v>1</v>
      </c>
      <c r="F599" s="7">
        <v>120000</v>
      </c>
      <c r="G599" s="452">
        <f t="shared" si="663"/>
        <v>120000</v>
      </c>
      <c r="H599" s="373"/>
      <c r="I599" s="389">
        <v>120000</v>
      </c>
      <c r="J599" s="29">
        <f>H599*I599</f>
        <v>0</v>
      </c>
      <c r="K599" s="453"/>
      <c r="L599" s="7">
        <f t="shared" si="693"/>
        <v>0</v>
      </c>
      <c r="M599" s="373"/>
      <c r="N599" s="7">
        <f t="shared" si="660"/>
        <v>0</v>
      </c>
      <c r="O599" s="373">
        <f t="shared" si="692"/>
        <v>1</v>
      </c>
      <c r="P599" s="452">
        <f t="shared" si="661"/>
        <v>120000</v>
      </c>
      <c r="Q599" s="373">
        <v>1</v>
      </c>
      <c r="R599" s="29">
        <f t="shared" si="694"/>
        <v>120000</v>
      </c>
      <c r="S599" s="373"/>
      <c r="T599" s="29">
        <f t="shared" si="694"/>
        <v>0</v>
      </c>
      <c r="U599" s="373"/>
      <c r="V599" s="29">
        <f t="shared" si="694"/>
        <v>0</v>
      </c>
      <c r="W599" s="373"/>
      <c r="X599" s="29">
        <f t="shared" si="694"/>
        <v>0</v>
      </c>
      <c r="Y599" s="373">
        <f t="shared" si="695"/>
        <v>1</v>
      </c>
      <c r="Z599" s="29">
        <f t="shared" si="696"/>
        <v>120000</v>
      </c>
      <c r="AA599" s="373">
        <f>O599-Y599</f>
        <v>0</v>
      </c>
      <c r="AB599" s="29">
        <f t="shared" si="688"/>
        <v>0</v>
      </c>
    </row>
    <row r="600" spans="2:28" x14ac:dyDescent="0.25">
      <c r="B600" s="28" t="s">
        <v>882</v>
      </c>
      <c r="C600" s="5" t="s">
        <v>851</v>
      </c>
      <c r="D600" s="4" t="s">
        <v>824</v>
      </c>
      <c r="E600" s="6">
        <v>1</v>
      </c>
      <c r="F600" s="7">
        <v>79900</v>
      </c>
      <c r="G600" s="452">
        <f t="shared" si="663"/>
        <v>79900</v>
      </c>
      <c r="H600" s="373"/>
      <c r="I600" s="389">
        <v>79900</v>
      </c>
      <c r="J600" s="29">
        <f>H600*I600</f>
        <v>0</v>
      </c>
      <c r="K600" s="453"/>
      <c r="L600" s="7">
        <f t="shared" si="693"/>
        <v>0</v>
      </c>
      <c r="M600" s="373"/>
      <c r="N600" s="7">
        <f t="shared" si="660"/>
        <v>0</v>
      </c>
      <c r="O600" s="373">
        <f t="shared" si="692"/>
        <v>1</v>
      </c>
      <c r="P600" s="452">
        <f t="shared" si="661"/>
        <v>79900</v>
      </c>
      <c r="Q600" s="373">
        <v>1</v>
      </c>
      <c r="R600" s="29">
        <f t="shared" si="694"/>
        <v>79900</v>
      </c>
      <c r="S600" s="373"/>
      <c r="T600" s="29">
        <f t="shared" si="694"/>
        <v>0</v>
      </c>
      <c r="U600" s="373"/>
      <c r="V600" s="29">
        <f t="shared" si="694"/>
        <v>0</v>
      </c>
      <c r="W600" s="373"/>
      <c r="X600" s="29">
        <f t="shared" si="694"/>
        <v>0</v>
      </c>
      <c r="Y600" s="373">
        <f t="shared" si="695"/>
        <v>1</v>
      </c>
      <c r="Z600" s="29">
        <f t="shared" si="696"/>
        <v>79900</v>
      </c>
      <c r="AA600" s="373">
        <f>O600-Y600</f>
        <v>0</v>
      </c>
      <c r="AB600" s="29">
        <f t="shared" si="688"/>
        <v>0</v>
      </c>
    </row>
    <row r="601" spans="2:28" x14ac:dyDescent="0.25">
      <c r="B601" s="28" t="s">
        <v>883</v>
      </c>
      <c r="C601" s="5" t="s">
        <v>852</v>
      </c>
      <c r="D601" s="4" t="s">
        <v>824</v>
      </c>
      <c r="E601" s="6">
        <v>1</v>
      </c>
      <c r="F601" s="7">
        <v>60000</v>
      </c>
      <c r="G601" s="452">
        <f t="shared" si="663"/>
        <v>60000</v>
      </c>
      <c r="H601" s="373"/>
      <c r="I601" s="389">
        <v>60000</v>
      </c>
      <c r="J601" s="29">
        <f>H601*I601</f>
        <v>0</v>
      </c>
      <c r="K601" s="453"/>
      <c r="L601" s="7"/>
      <c r="M601" s="373"/>
      <c r="N601" s="7">
        <f t="shared" si="660"/>
        <v>0</v>
      </c>
      <c r="O601" s="373">
        <f t="shared" si="692"/>
        <v>1</v>
      </c>
      <c r="P601" s="452">
        <f t="shared" si="661"/>
        <v>60000</v>
      </c>
      <c r="Q601" s="373">
        <v>1</v>
      </c>
      <c r="R601" s="29">
        <f t="shared" si="694"/>
        <v>60000</v>
      </c>
      <c r="S601" s="373"/>
      <c r="T601" s="29">
        <f t="shared" si="694"/>
        <v>0</v>
      </c>
      <c r="U601" s="373"/>
      <c r="V601" s="29">
        <f t="shared" si="694"/>
        <v>0</v>
      </c>
      <c r="W601" s="373"/>
      <c r="X601" s="29">
        <f t="shared" si="694"/>
        <v>0</v>
      </c>
      <c r="Y601" s="373">
        <f t="shared" si="695"/>
        <v>1</v>
      </c>
      <c r="Z601" s="29">
        <f t="shared" si="696"/>
        <v>60000</v>
      </c>
      <c r="AA601" s="373">
        <f>O601-Y601</f>
        <v>0</v>
      </c>
      <c r="AB601" s="29">
        <f t="shared" si="688"/>
        <v>0</v>
      </c>
    </row>
    <row r="602" spans="2:28" x14ac:dyDescent="0.25">
      <c r="B602" s="65">
        <v>2.2000000000000002</v>
      </c>
      <c r="C602" s="66" t="s">
        <v>853</v>
      </c>
      <c r="D602" s="67"/>
      <c r="E602" s="67"/>
      <c r="F602" s="478"/>
      <c r="G602" s="479"/>
      <c r="H602" s="386"/>
      <c r="I602" s="387"/>
      <c r="J602" s="388"/>
      <c r="K602" s="480"/>
      <c r="L602" s="478"/>
      <c r="M602" s="386"/>
      <c r="N602" s="478">
        <f t="shared" si="660"/>
        <v>0</v>
      </c>
      <c r="O602" s="386">
        <f t="shared" si="692"/>
        <v>0</v>
      </c>
      <c r="P602" s="479">
        <f t="shared" si="661"/>
        <v>0</v>
      </c>
      <c r="Q602" s="386"/>
      <c r="R602" s="388"/>
      <c r="S602" s="386"/>
      <c r="T602" s="388"/>
      <c r="U602" s="386"/>
      <c r="V602" s="388"/>
      <c r="W602" s="386"/>
      <c r="X602" s="388"/>
      <c r="Y602" s="386">
        <f t="shared" ca="1" si="662"/>
        <v>0</v>
      </c>
      <c r="Z602" s="388"/>
      <c r="AA602" s="386"/>
      <c r="AB602" s="388">
        <f t="shared" si="688"/>
        <v>0</v>
      </c>
    </row>
    <row r="603" spans="2:28" ht="26.4" x14ac:dyDescent="0.25">
      <c r="B603" s="28" t="s">
        <v>884</v>
      </c>
      <c r="C603" s="5" t="s">
        <v>854</v>
      </c>
      <c r="D603" s="4" t="s">
        <v>824</v>
      </c>
      <c r="E603" s="6"/>
      <c r="F603" s="7"/>
      <c r="G603" s="452">
        <f t="shared" si="663"/>
        <v>0</v>
      </c>
      <c r="H603" s="373"/>
      <c r="I603" s="389"/>
      <c r="J603" s="29">
        <f>H603*I603</f>
        <v>0</v>
      </c>
      <c r="K603" s="453"/>
      <c r="L603" s="7">
        <f t="shared" si="693"/>
        <v>0</v>
      </c>
      <c r="M603" s="373"/>
      <c r="N603" s="7">
        <f t="shared" si="660"/>
        <v>0</v>
      </c>
      <c r="O603" s="373">
        <f t="shared" si="692"/>
        <v>0</v>
      </c>
      <c r="P603" s="452">
        <f t="shared" si="661"/>
        <v>0</v>
      </c>
      <c r="Q603" s="373"/>
      <c r="R603" s="29">
        <f t="shared" ref="R603:X603" si="697">ROUND(Q603*$F603,0)</f>
        <v>0</v>
      </c>
      <c r="S603" s="373"/>
      <c r="T603" s="29">
        <f t="shared" si="697"/>
        <v>0</v>
      </c>
      <c r="U603" s="373"/>
      <c r="V603" s="29">
        <f t="shared" si="697"/>
        <v>0</v>
      </c>
      <c r="W603" s="373"/>
      <c r="X603" s="29">
        <f t="shared" si="697"/>
        <v>0</v>
      </c>
      <c r="Y603" s="373">
        <f t="shared" ref="Y603:Y605" si="698">Q603+S603+U603+W603</f>
        <v>0</v>
      </c>
      <c r="Z603" s="29">
        <f t="shared" ref="Z603:Z605" si="699">+R603+T603+V603+X603</f>
        <v>0</v>
      </c>
      <c r="AA603" s="373">
        <f>O603-Y603</f>
        <v>0</v>
      </c>
      <c r="AB603" s="29">
        <f t="shared" si="688"/>
        <v>0</v>
      </c>
    </row>
    <row r="604" spans="2:28" x14ac:dyDescent="0.25">
      <c r="B604" s="28" t="s">
        <v>885</v>
      </c>
      <c r="C604" s="5" t="s">
        <v>855</v>
      </c>
      <c r="D604" s="4" t="s">
        <v>824</v>
      </c>
      <c r="E604" s="6"/>
      <c r="F604" s="7"/>
      <c r="G604" s="452">
        <f t="shared" si="663"/>
        <v>0</v>
      </c>
      <c r="H604" s="373"/>
      <c r="I604" s="389"/>
      <c r="J604" s="29">
        <f>H604*I604</f>
        <v>0</v>
      </c>
      <c r="K604" s="453"/>
      <c r="L604" s="7">
        <f t="shared" si="693"/>
        <v>0</v>
      </c>
      <c r="M604" s="373"/>
      <c r="N604" s="7">
        <f t="shared" si="660"/>
        <v>0</v>
      </c>
      <c r="O604" s="373">
        <f t="shared" si="692"/>
        <v>0</v>
      </c>
      <c r="P604" s="452">
        <f t="shared" si="661"/>
        <v>0</v>
      </c>
      <c r="Q604" s="373"/>
      <c r="R604" s="29">
        <f t="shared" ref="R604:X604" si="700">ROUND(Q604*$F604,0)</f>
        <v>0</v>
      </c>
      <c r="S604" s="373"/>
      <c r="T604" s="29">
        <f t="shared" si="700"/>
        <v>0</v>
      </c>
      <c r="U604" s="373"/>
      <c r="V604" s="29">
        <f t="shared" si="700"/>
        <v>0</v>
      </c>
      <c r="W604" s="373"/>
      <c r="X604" s="29">
        <f t="shared" si="700"/>
        <v>0</v>
      </c>
      <c r="Y604" s="373">
        <f t="shared" si="698"/>
        <v>0</v>
      </c>
      <c r="Z604" s="29">
        <f t="shared" si="699"/>
        <v>0</v>
      </c>
      <c r="AA604" s="373">
        <f>O604-Y604</f>
        <v>0</v>
      </c>
      <c r="AB604" s="29">
        <f t="shared" si="688"/>
        <v>0</v>
      </c>
    </row>
    <row r="605" spans="2:28" x14ac:dyDescent="0.25">
      <c r="B605" s="28"/>
      <c r="C605" s="19" t="s">
        <v>856</v>
      </c>
      <c r="D605" s="4" t="s">
        <v>7</v>
      </c>
      <c r="E605" s="6"/>
      <c r="F605" s="7"/>
      <c r="G605" s="390">
        <f>SUM(G598:G604)</f>
        <v>388900</v>
      </c>
      <c r="H605" s="373"/>
      <c r="I605" s="389"/>
      <c r="J605" s="37">
        <f>SUM(J598:J604)</f>
        <v>0</v>
      </c>
      <c r="K605" s="454"/>
      <c r="L605" s="390">
        <f>SUM(L598:L604)</f>
        <v>0</v>
      </c>
      <c r="M605" s="373"/>
      <c r="N605" s="390">
        <f t="shared" si="660"/>
        <v>0</v>
      </c>
      <c r="O605" s="373">
        <f t="shared" si="692"/>
        <v>0</v>
      </c>
      <c r="P605" s="390">
        <f>SUM(P598:P604)</f>
        <v>388900</v>
      </c>
      <c r="Q605" s="373"/>
      <c r="R605" s="37">
        <f>SUM(R598:R604)</f>
        <v>388900</v>
      </c>
      <c r="S605" s="373"/>
      <c r="T605" s="37">
        <f>SUM(T598:T604)</f>
        <v>0</v>
      </c>
      <c r="U605" s="373"/>
      <c r="V605" s="37">
        <f>SUM(V598:V604)</f>
        <v>0</v>
      </c>
      <c r="W605" s="373"/>
      <c r="X605" s="37">
        <f>SUM(X598:X604)</f>
        <v>0</v>
      </c>
      <c r="Y605" s="373">
        <f t="shared" si="698"/>
        <v>0</v>
      </c>
      <c r="Z605" s="37">
        <f t="shared" si="699"/>
        <v>388900</v>
      </c>
      <c r="AA605" s="373">
        <f>O605-Y605</f>
        <v>0</v>
      </c>
      <c r="AB605" s="37">
        <f t="shared" si="688"/>
        <v>0</v>
      </c>
    </row>
    <row r="606" spans="2:28" x14ac:dyDescent="0.25">
      <c r="B606" s="62">
        <v>3</v>
      </c>
      <c r="C606" s="63" t="s">
        <v>857</v>
      </c>
      <c r="D606" s="64"/>
      <c r="E606" s="64"/>
      <c r="F606" s="475"/>
      <c r="G606" s="476"/>
      <c r="H606" s="383"/>
      <c r="I606" s="384"/>
      <c r="J606" s="385"/>
      <c r="K606" s="477"/>
      <c r="L606" s="475"/>
      <c r="M606" s="383"/>
      <c r="N606" s="475">
        <f t="shared" si="660"/>
        <v>0</v>
      </c>
      <c r="O606" s="383">
        <f t="shared" si="692"/>
        <v>0</v>
      </c>
      <c r="P606" s="476">
        <f t="shared" si="661"/>
        <v>0</v>
      </c>
      <c r="Q606" s="383"/>
      <c r="R606" s="385"/>
      <c r="S606" s="383"/>
      <c r="T606" s="385"/>
      <c r="U606" s="383"/>
      <c r="V606" s="385"/>
      <c r="W606" s="383"/>
      <c r="X606" s="385"/>
      <c r="Y606" s="383">
        <f t="shared" ca="1" si="662"/>
        <v>0</v>
      </c>
      <c r="Z606" s="385"/>
      <c r="AA606" s="383"/>
      <c r="AB606" s="385">
        <f t="shared" si="688"/>
        <v>0</v>
      </c>
    </row>
    <row r="607" spans="2:28" x14ac:dyDescent="0.25">
      <c r="B607" s="65">
        <v>3.1</v>
      </c>
      <c r="C607" s="66" t="s">
        <v>858</v>
      </c>
      <c r="D607" s="67"/>
      <c r="E607" s="67"/>
      <c r="F607" s="478"/>
      <c r="G607" s="479"/>
      <c r="H607" s="386"/>
      <c r="I607" s="387"/>
      <c r="J607" s="388"/>
      <c r="K607" s="480"/>
      <c r="L607" s="478"/>
      <c r="M607" s="386"/>
      <c r="N607" s="478">
        <f t="shared" si="660"/>
        <v>0</v>
      </c>
      <c r="O607" s="386">
        <f t="shared" si="692"/>
        <v>0</v>
      </c>
      <c r="P607" s="479">
        <f t="shared" si="661"/>
        <v>0</v>
      </c>
      <c r="Q607" s="386"/>
      <c r="R607" s="388"/>
      <c r="S607" s="386"/>
      <c r="T607" s="388"/>
      <c r="U607" s="386"/>
      <c r="V607" s="388"/>
      <c r="W607" s="386"/>
      <c r="X607" s="388"/>
      <c r="Y607" s="386">
        <f t="shared" ca="1" si="662"/>
        <v>0</v>
      </c>
      <c r="Z607" s="388"/>
      <c r="AA607" s="386"/>
      <c r="AB607" s="388">
        <f t="shared" si="688"/>
        <v>0</v>
      </c>
    </row>
    <row r="608" spans="2:28" ht="26.4" x14ac:dyDescent="0.25">
      <c r="B608" s="28" t="s">
        <v>886</v>
      </c>
      <c r="C608" s="5" t="s">
        <v>859</v>
      </c>
      <c r="D608" s="4" t="s">
        <v>824</v>
      </c>
      <c r="E608" s="6">
        <v>85</v>
      </c>
      <c r="F608" s="7">
        <v>150</v>
      </c>
      <c r="G608" s="452">
        <f t="shared" si="663"/>
        <v>12750</v>
      </c>
      <c r="H608" s="373"/>
      <c r="I608" s="389">
        <v>150</v>
      </c>
      <c r="J608" s="29">
        <f>H608*I608</f>
        <v>0</v>
      </c>
      <c r="K608" s="453"/>
      <c r="L608" s="7">
        <f t="shared" ref="L608:L610" si="701">ROUND(K608*$F608,0)</f>
        <v>0</v>
      </c>
      <c r="M608" s="373"/>
      <c r="N608" s="7">
        <f t="shared" si="660"/>
        <v>0</v>
      </c>
      <c r="O608" s="373">
        <f t="shared" si="692"/>
        <v>85</v>
      </c>
      <c r="P608" s="452">
        <f t="shared" si="661"/>
        <v>12750</v>
      </c>
      <c r="Q608" s="373"/>
      <c r="R608" s="29">
        <f t="shared" ref="R608:X615" si="702">ROUND(Q608*$F608,0)</f>
        <v>0</v>
      </c>
      <c r="S608" s="373"/>
      <c r="T608" s="29">
        <f t="shared" si="702"/>
        <v>0</v>
      </c>
      <c r="U608" s="373"/>
      <c r="V608" s="29">
        <f t="shared" si="702"/>
        <v>0</v>
      </c>
      <c r="W608" s="373"/>
      <c r="X608" s="29">
        <f t="shared" si="702"/>
        <v>0</v>
      </c>
      <c r="Y608" s="373">
        <f t="shared" ref="Y608:Y610" si="703">Q608+S608+U608+W608</f>
        <v>0</v>
      </c>
      <c r="Z608" s="29">
        <f t="shared" ref="Z608:Z610" si="704">+R608+T608+V608+X608</f>
        <v>0</v>
      </c>
      <c r="AA608" s="373">
        <f>O608-Y608</f>
        <v>85</v>
      </c>
      <c r="AB608" s="29">
        <f t="shared" si="688"/>
        <v>12750</v>
      </c>
    </row>
    <row r="609" spans="2:28" ht="26.4" x14ac:dyDescent="0.25">
      <c r="B609" s="28" t="s">
        <v>887</v>
      </c>
      <c r="C609" s="5" t="s">
        <v>860</v>
      </c>
      <c r="D609" s="4" t="s">
        <v>824</v>
      </c>
      <c r="E609" s="6">
        <v>1</v>
      </c>
      <c r="F609" s="7">
        <v>50000</v>
      </c>
      <c r="G609" s="452">
        <f t="shared" si="663"/>
        <v>50000</v>
      </c>
      <c r="H609" s="373"/>
      <c r="I609" s="389">
        <v>50000</v>
      </c>
      <c r="J609" s="29">
        <f>H609*I609</f>
        <v>0</v>
      </c>
      <c r="K609" s="453"/>
      <c r="L609" s="7">
        <f t="shared" si="701"/>
        <v>0</v>
      </c>
      <c r="M609" s="373"/>
      <c r="N609" s="7">
        <f t="shared" si="660"/>
        <v>0</v>
      </c>
      <c r="O609" s="373">
        <f t="shared" si="692"/>
        <v>1</v>
      </c>
      <c r="P609" s="452">
        <f t="shared" si="661"/>
        <v>50000</v>
      </c>
      <c r="Q609" s="373">
        <v>1</v>
      </c>
      <c r="R609" s="29">
        <f t="shared" si="702"/>
        <v>50000</v>
      </c>
      <c r="S609" s="373"/>
      <c r="T609" s="29">
        <f t="shared" si="702"/>
        <v>0</v>
      </c>
      <c r="U609" s="373"/>
      <c r="V609" s="29">
        <f t="shared" si="702"/>
        <v>0</v>
      </c>
      <c r="W609" s="373"/>
      <c r="X609" s="29">
        <f t="shared" si="702"/>
        <v>0</v>
      </c>
      <c r="Y609" s="373">
        <f t="shared" si="703"/>
        <v>1</v>
      </c>
      <c r="Z609" s="29">
        <f t="shared" si="704"/>
        <v>50000</v>
      </c>
      <c r="AA609" s="373">
        <f>O609-Y609</f>
        <v>0</v>
      </c>
      <c r="AB609" s="29">
        <f t="shared" si="688"/>
        <v>0</v>
      </c>
    </row>
    <row r="610" spans="2:28" ht="39.6" x14ac:dyDescent="0.25">
      <c r="B610" s="28" t="s">
        <v>888</v>
      </c>
      <c r="C610" s="5" t="s">
        <v>861</v>
      </c>
      <c r="D610" s="4" t="s">
        <v>824</v>
      </c>
      <c r="E610" s="6">
        <v>2</v>
      </c>
      <c r="F610" s="7">
        <v>200000</v>
      </c>
      <c r="G610" s="452">
        <f t="shared" si="663"/>
        <v>400000</v>
      </c>
      <c r="H610" s="373"/>
      <c r="I610" s="389">
        <v>200000</v>
      </c>
      <c r="J610" s="29">
        <f>H610*I610</f>
        <v>0</v>
      </c>
      <c r="K610" s="453"/>
      <c r="L610" s="7">
        <f t="shared" si="701"/>
        <v>0</v>
      </c>
      <c r="M610" s="373"/>
      <c r="N610" s="7">
        <f t="shared" si="660"/>
        <v>0</v>
      </c>
      <c r="O610" s="373">
        <f t="shared" si="692"/>
        <v>2</v>
      </c>
      <c r="P610" s="452">
        <f t="shared" si="661"/>
        <v>400000</v>
      </c>
      <c r="Q610" s="373"/>
      <c r="R610" s="29">
        <f t="shared" si="702"/>
        <v>0</v>
      </c>
      <c r="S610" s="373"/>
      <c r="T610" s="29">
        <f t="shared" si="702"/>
        <v>0</v>
      </c>
      <c r="U610" s="373"/>
      <c r="V610" s="29">
        <f t="shared" si="702"/>
        <v>0</v>
      </c>
      <c r="W610" s="373"/>
      <c r="X610" s="29">
        <f t="shared" si="702"/>
        <v>0</v>
      </c>
      <c r="Y610" s="373">
        <f t="shared" si="703"/>
        <v>0</v>
      </c>
      <c r="Z610" s="29">
        <f t="shared" si="704"/>
        <v>0</v>
      </c>
      <c r="AA610" s="373">
        <f>O610-Y610</f>
        <v>2</v>
      </c>
      <c r="AB610" s="29">
        <f t="shared" si="688"/>
        <v>400000</v>
      </c>
    </row>
    <row r="611" spans="2:28" x14ac:dyDescent="0.25">
      <c r="B611" s="28"/>
      <c r="C611" s="19" t="s">
        <v>862</v>
      </c>
      <c r="D611" s="4" t="s">
        <v>7</v>
      </c>
      <c r="E611" s="6"/>
      <c r="F611" s="7"/>
      <c r="G611" s="390">
        <f>SUM(G608:G610)</f>
        <v>462750</v>
      </c>
      <c r="H611" s="373"/>
      <c r="I611" s="389"/>
      <c r="J611" s="29">
        <f>H611*I611</f>
        <v>0</v>
      </c>
      <c r="K611" s="453"/>
      <c r="L611" s="7">
        <f>SUM(L608:L610)</f>
        <v>0</v>
      </c>
      <c r="M611" s="373"/>
      <c r="N611" s="7">
        <f t="shared" si="660"/>
        <v>0</v>
      </c>
      <c r="O611" s="373">
        <f t="shared" si="692"/>
        <v>0</v>
      </c>
      <c r="P611" s="390">
        <f>SUM(P608:P610)</f>
        <v>462750</v>
      </c>
      <c r="Q611" s="373"/>
      <c r="R611" s="37">
        <f t="shared" si="702"/>
        <v>0</v>
      </c>
      <c r="S611" s="373"/>
      <c r="T611" s="37">
        <f t="shared" si="702"/>
        <v>0</v>
      </c>
      <c r="U611" s="373"/>
      <c r="V611" s="37">
        <f t="shared" si="702"/>
        <v>0</v>
      </c>
      <c r="W611" s="373"/>
      <c r="X611" s="37">
        <f t="shared" si="702"/>
        <v>0</v>
      </c>
      <c r="Y611" s="373">
        <f t="shared" ca="1" si="662"/>
        <v>0</v>
      </c>
      <c r="Z611" s="37">
        <f t="shared" ref="Z611" si="705">+R611+T611+V611+X611</f>
        <v>0</v>
      </c>
      <c r="AA611" s="373">
        <f ca="1">O611-Y611</f>
        <v>0</v>
      </c>
      <c r="AB611" s="37">
        <f t="shared" si="688"/>
        <v>462750</v>
      </c>
    </row>
    <row r="612" spans="2:28" x14ac:dyDescent="0.25">
      <c r="B612" s="62">
        <v>4</v>
      </c>
      <c r="C612" s="63" t="s">
        <v>863</v>
      </c>
      <c r="D612" s="64"/>
      <c r="E612" s="64"/>
      <c r="F612" s="475"/>
      <c r="G612" s="476"/>
      <c r="H612" s="383"/>
      <c r="I612" s="384"/>
      <c r="J612" s="385"/>
      <c r="K612" s="477"/>
      <c r="L612" s="475"/>
      <c r="M612" s="383"/>
      <c r="N612" s="475">
        <f t="shared" si="660"/>
        <v>0</v>
      </c>
      <c r="O612" s="383">
        <f t="shared" si="692"/>
        <v>0</v>
      </c>
      <c r="P612" s="476">
        <f t="shared" si="661"/>
        <v>0</v>
      </c>
      <c r="Q612" s="383"/>
      <c r="R612" s="385"/>
      <c r="S612" s="383"/>
      <c r="T612" s="385"/>
      <c r="U612" s="383"/>
      <c r="V612" s="385"/>
      <c r="W612" s="383"/>
      <c r="X612" s="385"/>
      <c r="Y612" s="383">
        <f t="shared" ca="1" si="662"/>
        <v>0</v>
      </c>
      <c r="Z612" s="385"/>
      <c r="AA612" s="383"/>
      <c r="AB612" s="385">
        <f t="shared" si="688"/>
        <v>0</v>
      </c>
    </row>
    <row r="613" spans="2:28" x14ac:dyDescent="0.25">
      <c r="B613" s="68"/>
      <c r="C613" s="69"/>
      <c r="D613" s="6"/>
      <c r="E613" s="6"/>
      <c r="F613" s="481"/>
      <c r="G613" s="482">
        <f t="shared" ref="G613:G615" si="706">ROUND(E613*F613,0)</f>
        <v>0</v>
      </c>
      <c r="H613" s="373"/>
      <c r="I613" s="389"/>
      <c r="J613" s="391">
        <f>H613*I613</f>
        <v>0</v>
      </c>
      <c r="K613" s="453"/>
      <c r="L613" s="481">
        <f t="shared" ref="L613:L615" si="707">ROUND(K613*$F613,0)</f>
        <v>0</v>
      </c>
      <c r="M613" s="373"/>
      <c r="N613" s="481">
        <f t="shared" si="660"/>
        <v>0</v>
      </c>
      <c r="O613" s="373">
        <f t="shared" si="692"/>
        <v>0</v>
      </c>
      <c r="P613" s="482">
        <f t="shared" si="661"/>
        <v>0</v>
      </c>
      <c r="Q613" s="373"/>
      <c r="R613" s="391">
        <f t="shared" si="702"/>
        <v>0</v>
      </c>
      <c r="S613" s="373"/>
      <c r="T613" s="391">
        <f t="shared" si="702"/>
        <v>0</v>
      </c>
      <c r="U613" s="373"/>
      <c r="V613" s="391">
        <f t="shared" si="702"/>
        <v>0</v>
      </c>
      <c r="W613" s="373"/>
      <c r="X613" s="391">
        <f t="shared" si="702"/>
        <v>0</v>
      </c>
      <c r="Y613" s="373">
        <f t="shared" ref="Y613" si="708">Q613+S613+U613+W613</f>
        <v>0</v>
      </c>
      <c r="Z613" s="391">
        <f t="shared" ref="Z613:Z614" si="709">+R613+T613+V613+X613</f>
        <v>0</v>
      </c>
      <c r="AA613" s="373">
        <f>O613-Y613</f>
        <v>0</v>
      </c>
      <c r="AB613" s="391">
        <f t="shared" si="688"/>
        <v>0</v>
      </c>
    </row>
    <row r="614" spans="2:28" x14ac:dyDescent="0.25">
      <c r="B614" s="68"/>
      <c r="C614" s="69"/>
      <c r="D614" s="6"/>
      <c r="E614" s="6"/>
      <c r="F614" s="481"/>
      <c r="G614" s="482">
        <f t="shared" si="706"/>
        <v>0</v>
      </c>
      <c r="H614" s="373"/>
      <c r="I614" s="389"/>
      <c r="J614" s="391">
        <f>H614*I614</f>
        <v>0</v>
      </c>
      <c r="K614" s="453"/>
      <c r="L614" s="481">
        <f t="shared" si="707"/>
        <v>0</v>
      </c>
      <c r="M614" s="373"/>
      <c r="N614" s="481">
        <f t="shared" si="660"/>
        <v>0</v>
      </c>
      <c r="O614" s="373">
        <f t="shared" si="692"/>
        <v>0</v>
      </c>
      <c r="P614" s="482">
        <f t="shared" si="661"/>
        <v>0</v>
      </c>
      <c r="Q614" s="373"/>
      <c r="R614" s="391">
        <f t="shared" si="702"/>
        <v>0</v>
      </c>
      <c r="S614" s="373"/>
      <c r="T614" s="391">
        <f t="shared" si="702"/>
        <v>0</v>
      </c>
      <c r="U614" s="373"/>
      <c r="V614" s="391">
        <f t="shared" si="702"/>
        <v>0</v>
      </c>
      <c r="W614" s="373"/>
      <c r="X614" s="391">
        <f t="shared" si="702"/>
        <v>0</v>
      </c>
      <c r="Y614" s="373">
        <f t="shared" ref="Y614" ca="1" si="710">+Q614+S614+Y614+W614</f>
        <v>0</v>
      </c>
      <c r="Z614" s="391">
        <f t="shared" si="709"/>
        <v>0</v>
      </c>
      <c r="AA614" s="373">
        <f ca="1">O614-Y614</f>
        <v>0</v>
      </c>
      <c r="AB614" s="391">
        <f t="shared" si="688"/>
        <v>0</v>
      </c>
    </row>
    <row r="615" spans="2:28" x14ac:dyDescent="0.25">
      <c r="B615" s="68"/>
      <c r="C615" s="69"/>
      <c r="D615" s="6"/>
      <c r="E615" s="6"/>
      <c r="F615" s="481"/>
      <c r="G615" s="482">
        <f t="shared" si="706"/>
        <v>0</v>
      </c>
      <c r="H615" s="373"/>
      <c r="I615" s="389"/>
      <c r="J615" s="391">
        <f>H615*I615</f>
        <v>0</v>
      </c>
      <c r="K615" s="453"/>
      <c r="L615" s="481">
        <f t="shared" si="707"/>
        <v>0</v>
      </c>
      <c r="M615" s="373"/>
      <c r="N615" s="481">
        <f t="shared" si="660"/>
        <v>0</v>
      </c>
      <c r="O615" s="373">
        <f t="shared" si="692"/>
        <v>0</v>
      </c>
      <c r="P615" s="482">
        <f t="shared" si="661"/>
        <v>0</v>
      </c>
      <c r="Q615" s="373"/>
      <c r="R615" s="391">
        <f t="shared" si="702"/>
        <v>0</v>
      </c>
      <c r="S615" s="373"/>
      <c r="T615" s="391">
        <f t="shared" si="702"/>
        <v>0</v>
      </c>
      <c r="U615" s="373"/>
      <c r="V615" s="391">
        <f t="shared" si="702"/>
        <v>0</v>
      </c>
      <c r="W615" s="373"/>
      <c r="X615" s="391">
        <f t="shared" si="702"/>
        <v>0</v>
      </c>
      <c r="Y615" s="373">
        <f t="shared" ca="1" si="662"/>
        <v>0</v>
      </c>
      <c r="Z615" s="391">
        <f t="shared" ref="Z615" si="711">+R615+T615+V615+X615</f>
        <v>0</v>
      </c>
      <c r="AA615" s="373">
        <f ca="1">O615-Y615</f>
        <v>0</v>
      </c>
      <c r="AB615" s="391">
        <f t="shared" si="688"/>
        <v>0</v>
      </c>
    </row>
    <row r="616" spans="2:28" x14ac:dyDescent="0.25">
      <c r="B616" s="26">
        <v>0</v>
      </c>
      <c r="C616" s="1" t="s">
        <v>910</v>
      </c>
      <c r="D616" s="2"/>
      <c r="E616" s="2"/>
      <c r="F616" s="3"/>
      <c r="G616" s="450"/>
      <c r="H616" s="371"/>
      <c r="I616" s="392"/>
      <c r="J616" s="27"/>
      <c r="K616" s="451"/>
      <c r="L616" s="3"/>
      <c r="M616" s="371"/>
      <c r="N616" s="3">
        <f t="shared" si="660"/>
        <v>0</v>
      </c>
      <c r="O616" s="371">
        <f t="shared" si="692"/>
        <v>0</v>
      </c>
      <c r="P616" s="450">
        <f t="shared" si="661"/>
        <v>0</v>
      </c>
      <c r="Q616" s="371"/>
      <c r="R616" s="27"/>
      <c r="S616" s="371"/>
      <c r="T616" s="27"/>
      <c r="U616" s="371"/>
      <c r="V616" s="27"/>
      <c r="W616" s="371"/>
      <c r="X616" s="27"/>
      <c r="Y616" s="371">
        <f t="shared" ca="1" si="662"/>
        <v>0</v>
      </c>
      <c r="Z616" s="27"/>
      <c r="AA616" s="371"/>
      <c r="AB616" s="27">
        <f t="shared" si="688"/>
        <v>0</v>
      </c>
    </row>
    <row r="617" spans="2:28" x14ac:dyDescent="0.25">
      <c r="B617" s="38" t="s">
        <v>892</v>
      </c>
      <c r="C617" s="20"/>
      <c r="D617" s="21"/>
      <c r="E617" s="21"/>
      <c r="F617" s="22"/>
      <c r="G617" s="483"/>
      <c r="H617" s="393"/>
      <c r="I617" s="394"/>
      <c r="J617" s="39"/>
      <c r="K617" s="484"/>
      <c r="L617" s="22"/>
      <c r="M617" s="393"/>
      <c r="N617" s="22">
        <f t="shared" si="660"/>
        <v>0</v>
      </c>
      <c r="O617" s="393">
        <f t="shared" si="692"/>
        <v>0</v>
      </c>
      <c r="P617" s="483">
        <f t="shared" si="661"/>
        <v>0</v>
      </c>
      <c r="Q617" s="393"/>
      <c r="R617" s="39"/>
      <c r="S617" s="393"/>
      <c r="T617" s="39"/>
      <c r="U617" s="393"/>
      <c r="V617" s="39"/>
      <c r="W617" s="393"/>
      <c r="X617" s="39"/>
      <c r="Y617" s="393">
        <f t="shared" ca="1" si="662"/>
        <v>0</v>
      </c>
      <c r="Z617" s="39"/>
      <c r="AA617" s="393"/>
      <c r="AB617" s="39">
        <f t="shared" si="688"/>
        <v>0</v>
      </c>
    </row>
    <row r="618" spans="2:28" x14ac:dyDescent="0.25">
      <c r="B618" s="28">
        <v>1.1000000000000001</v>
      </c>
      <c r="C618" s="5" t="s">
        <v>893</v>
      </c>
      <c r="D618" s="4" t="s">
        <v>824</v>
      </c>
      <c r="E618" s="6">
        <v>1</v>
      </c>
      <c r="F618" s="7">
        <v>350000</v>
      </c>
      <c r="G618" s="452">
        <f t="shared" ref="G618:G621" si="712">ROUND(E618*F618,0)</f>
        <v>350000</v>
      </c>
      <c r="H618" s="373"/>
      <c r="I618" s="389">
        <v>350000</v>
      </c>
      <c r="J618" s="29">
        <f>H618*I618</f>
        <v>0</v>
      </c>
      <c r="K618" s="453"/>
      <c r="L618" s="7">
        <f t="shared" ref="L618:L625" si="713">ROUND(K618*$F618,0)</f>
        <v>0</v>
      </c>
      <c r="M618" s="373"/>
      <c r="N618" s="7">
        <f t="shared" si="660"/>
        <v>0</v>
      </c>
      <c r="O618" s="373">
        <f t="shared" si="692"/>
        <v>1</v>
      </c>
      <c r="P618" s="452">
        <f t="shared" si="661"/>
        <v>350000</v>
      </c>
      <c r="Q618" s="373">
        <v>1</v>
      </c>
      <c r="R618" s="29">
        <f t="shared" ref="R618:X631" si="714">ROUND(Q618*$F618,0)</f>
        <v>350000</v>
      </c>
      <c r="S618" s="373"/>
      <c r="T618" s="29">
        <f t="shared" si="714"/>
        <v>0</v>
      </c>
      <c r="U618" s="373"/>
      <c r="V618" s="29">
        <f t="shared" si="714"/>
        <v>0</v>
      </c>
      <c r="W618" s="373"/>
      <c r="X618" s="29">
        <f t="shared" si="714"/>
        <v>0</v>
      </c>
      <c r="Y618" s="373">
        <f t="shared" ref="Y618:Y634" si="715">Q618+S618+U618+W618</f>
        <v>1</v>
      </c>
      <c r="Z618" s="29">
        <f t="shared" ref="Z618:Z619" si="716">+R618+T618+V618+X618</f>
        <v>350000</v>
      </c>
      <c r="AA618" s="373">
        <f>O618-Y618</f>
        <v>0</v>
      </c>
      <c r="AB618" s="29">
        <f t="shared" si="688"/>
        <v>0</v>
      </c>
    </row>
    <row r="619" spans="2:28" x14ac:dyDescent="0.25">
      <c r="B619" s="28">
        <v>1.2</v>
      </c>
      <c r="C619" s="5" t="s">
        <v>894</v>
      </c>
      <c r="D619" s="4" t="s">
        <v>824</v>
      </c>
      <c r="E619" s="6">
        <v>1</v>
      </c>
      <c r="F619" s="7">
        <v>23400</v>
      </c>
      <c r="G619" s="452">
        <f t="shared" si="712"/>
        <v>23400</v>
      </c>
      <c r="H619" s="373"/>
      <c r="I619" s="389">
        <v>23400</v>
      </c>
      <c r="J619" s="29">
        <f>H619*I619</f>
        <v>0</v>
      </c>
      <c r="K619" s="453"/>
      <c r="L619" s="7">
        <f t="shared" si="713"/>
        <v>0</v>
      </c>
      <c r="M619" s="485"/>
      <c r="N619" s="7">
        <f t="shared" si="660"/>
        <v>0</v>
      </c>
      <c r="O619" s="373">
        <f t="shared" si="692"/>
        <v>1</v>
      </c>
      <c r="P619" s="452">
        <f t="shared" si="661"/>
        <v>23400</v>
      </c>
      <c r="Q619" s="373">
        <v>1</v>
      </c>
      <c r="R619" s="29">
        <f t="shared" si="714"/>
        <v>23400</v>
      </c>
      <c r="S619" s="373"/>
      <c r="T619" s="29">
        <f t="shared" si="714"/>
        <v>0</v>
      </c>
      <c r="U619" s="373"/>
      <c r="V619" s="29">
        <f t="shared" si="714"/>
        <v>0</v>
      </c>
      <c r="W619" s="373"/>
      <c r="X619" s="29">
        <f t="shared" si="714"/>
        <v>0</v>
      </c>
      <c r="Y619" s="373">
        <f t="shared" si="715"/>
        <v>1</v>
      </c>
      <c r="Z619" s="29">
        <f t="shared" si="716"/>
        <v>23400</v>
      </c>
      <c r="AA619" s="373">
        <f>O619-Y619</f>
        <v>0</v>
      </c>
      <c r="AB619" s="29">
        <f t="shared" si="688"/>
        <v>0</v>
      </c>
    </row>
    <row r="620" spans="2:28" x14ac:dyDescent="0.25">
      <c r="B620" s="28">
        <v>1.3</v>
      </c>
      <c r="C620" s="5" t="s">
        <v>895</v>
      </c>
      <c r="D620" s="4" t="s">
        <v>824</v>
      </c>
      <c r="E620" s="6">
        <v>1</v>
      </c>
      <c r="F620" s="7">
        <v>104000</v>
      </c>
      <c r="G620" s="452">
        <f t="shared" si="712"/>
        <v>104000</v>
      </c>
      <c r="H620" s="373"/>
      <c r="I620" s="389">
        <v>104000</v>
      </c>
      <c r="J620" s="29">
        <f>H620*I620</f>
        <v>0</v>
      </c>
      <c r="K620" s="454"/>
      <c r="L620" s="7">
        <f t="shared" si="713"/>
        <v>0</v>
      </c>
      <c r="M620" s="373"/>
      <c r="N620" s="7">
        <f t="shared" si="660"/>
        <v>0</v>
      </c>
      <c r="O620" s="373">
        <f t="shared" si="692"/>
        <v>1</v>
      </c>
      <c r="P620" s="452">
        <f t="shared" si="661"/>
        <v>104000</v>
      </c>
      <c r="Q620" s="373">
        <v>1</v>
      </c>
      <c r="R620" s="29">
        <f t="shared" si="714"/>
        <v>104000</v>
      </c>
      <c r="S620" s="373"/>
      <c r="T620" s="29">
        <f t="shared" si="714"/>
        <v>0</v>
      </c>
      <c r="U620" s="373"/>
      <c r="V620" s="29">
        <f t="shared" si="714"/>
        <v>0</v>
      </c>
      <c r="W620" s="373"/>
      <c r="X620" s="29">
        <f t="shared" si="714"/>
        <v>0</v>
      </c>
      <c r="Y620" s="373">
        <f t="shared" si="715"/>
        <v>1</v>
      </c>
      <c r="Z620" s="29">
        <f t="shared" ref="Z620:Z621" si="717">+R620+T620+V620+X620</f>
        <v>104000</v>
      </c>
      <c r="AA620" s="373">
        <f>O620-Y620</f>
        <v>0</v>
      </c>
      <c r="AB620" s="29">
        <f t="shared" si="688"/>
        <v>0</v>
      </c>
    </row>
    <row r="621" spans="2:28" x14ac:dyDescent="0.25">
      <c r="B621" s="28">
        <v>1.4</v>
      </c>
      <c r="C621" s="5" t="s">
        <v>896</v>
      </c>
      <c r="D621" s="4" t="s">
        <v>897</v>
      </c>
      <c r="E621" s="6">
        <v>50</v>
      </c>
      <c r="F621" s="7">
        <v>38870</v>
      </c>
      <c r="G621" s="452">
        <f t="shared" si="712"/>
        <v>1943500</v>
      </c>
      <c r="H621" s="373"/>
      <c r="I621" s="389">
        <v>38870</v>
      </c>
      <c r="J621" s="29">
        <f>H621*I621</f>
        <v>0</v>
      </c>
      <c r="K621" s="454"/>
      <c r="L621" s="7">
        <f t="shared" si="713"/>
        <v>0</v>
      </c>
      <c r="M621" s="373"/>
      <c r="N621" s="7">
        <f t="shared" si="660"/>
        <v>0</v>
      </c>
      <c r="O621" s="373">
        <f t="shared" si="692"/>
        <v>50</v>
      </c>
      <c r="P621" s="452">
        <f t="shared" si="661"/>
        <v>1943500</v>
      </c>
      <c r="Q621" s="373">
        <v>20</v>
      </c>
      <c r="R621" s="29">
        <f t="shared" si="714"/>
        <v>777400</v>
      </c>
      <c r="S621" s="373"/>
      <c r="T621" s="29">
        <f t="shared" si="714"/>
        <v>0</v>
      </c>
      <c r="U621" s="373"/>
      <c r="V621" s="29">
        <f t="shared" si="714"/>
        <v>0</v>
      </c>
      <c r="W621" s="373"/>
      <c r="X621" s="29">
        <f t="shared" si="714"/>
        <v>0</v>
      </c>
      <c r="Y621" s="373">
        <f t="shared" si="715"/>
        <v>20</v>
      </c>
      <c r="Z621" s="29">
        <f t="shared" si="717"/>
        <v>777400</v>
      </c>
      <c r="AA621" s="373">
        <f>O621-Y621</f>
        <v>30</v>
      </c>
      <c r="AB621" s="29">
        <f t="shared" si="688"/>
        <v>1166100</v>
      </c>
    </row>
    <row r="622" spans="2:28" x14ac:dyDescent="0.25">
      <c r="B622" s="38" t="s">
        <v>898</v>
      </c>
      <c r="C622" s="20"/>
      <c r="D622" s="21"/>
      <c r="E622" s="21"/>
      <c r="F622" s="22"/>
      <c r="G622" s="483"/>
      <c r="H622" s="393"/>
      <c r="I622" s="394"/>
      <c r="J622" s="39"/>
      <c r="K622" s="484"/>
      <c r="L622" s="22"/>
      <c r="M622" s="393"/>
      <c r="N622" s="22">
        <f t="shared" si="660"/>
        <v>0</v>
      </c>
      <c r="O622" s="393">
        <f t="shared" si="692"/>
        <v>0</v>
      </c>
      <c r="P622" s="483">
        <f t="shared" si="661"/>
        <v>0</v>
      </c>
      <c r="Q622" s="393"/>
      <c r="R622" s="39"/>
      <c r="S622" s="393"/>
      <c r="T622" s="39"/>
      <c r="U622" s="393"/>
      <c r="V622" s="39"/>
      <c r="W622" s="393"/>
      <c r="X622" s="39"/>
      <c r="Y622" s="393">
        <f t="shared" ca="1" si="662"/>
        <v>0</v>
      </c>
      <c r="Z622" s="39"/>
      <c r="AA622" s="393"/>
      <c r="AB622" s="39">
        <f t="shared" si="688"/>
        <v>0</v>
      </c>
    </row>
    <row r="623" spans="2:28" x14ac:dyDescent="0.25">
      <c r="B623" s="28">
        <v>2.1</v>
      </c>
      <c r="C623" s="5" t="s">
        <v>899</v>
      </c>
      <c r="D623" s="4" t="s">
        <v>824</v>
      </c>
      <c r="E623" s="6"/>
      <c r="F623" s="7"/>
      <c r="G623" s="452">
        <f t="shared" ref="G623:G625" si="718">ROUND(E623*F623,0)</f>
        <v>0</v>
      </c>
      <c r="H623" s="373"/>
      <c r="I623" s="389"/>
      <c r="J623" s="29">
        <f t="shared" ref="J623:J624" si="719">ROUND(H623*I623,0)</f>
        <v>0</v>
      </c>
      <c r="K623" s="453"/>
      <c r="L623" s="7">
        <f t="shared" si="713"/>
        <v>0</v>
      </c>
      <c r="M623" s="373"/>
      <c r="N623" s="7">
        <f t="shared" si="660"/>
        <v>0</v>
      </c>
      <c r="O623" s="373">
        <f t="shared" si="692"/>
        <v>0</v>
      </c>
      <c r="P623" s="452">
        <f t="shared" si="661"/>
        <v>0</v>
      </c>
      <c r="Q623" s="373"/>
      <c r="R623" s="29">
        <f t="shared" si="714"/>
        <v>0</v>
      </c>
      <c r="S623" s="373"/>
      <c r="T623" s="29">
        <f t="shared" si="714"/>
        <v>0</v>
      </c>
      <c r="U623" s="373"/>
      <c r="V623" s="29">
        <f t="shared" si="714"/>
        <v>0</v>
      </c>
      <c r="W623" s="373"/>
      <c r="X623" s="29">
        <f t="shared" si="714"/>
        <v>0</v>
      </c>
      <c r="Y623" s="373">
        <f t="shared" si="715"/>
        <v>0</v>
      </c>
      <c r="Z623" s="29">
        <f t="shared" ref="Z623:Z625" si="720">+R623+T623+V623+X623</f>
        <v>0</v>
      </c>
      <c r="AA623" s="373">
        <f>O623-Y623</f>
        <v>0</v>
      </c>
      <c r="AB623" s="29">
        <f t="shared" si="688"/>
        <v>0</v>
      </c>
    </row>
    <row r="624" spans="2:28" x14ac:dyDescent="0.25">
      <c r="B624" s="28">
        <v>2.2000000000000002</v>
      </c>
      <c r="C624" s="5" t="s">
        <v>900</v>
      </c>
      <c r="D624" s="4" t="s">
        <v>824</v>
      </c>
      <c r="E624" s="6"/>
      <c r="F624" s="7"/>
      <c r="G624" s="452">
        <f t="shared" si="718"/>
        <v>0</v>
      </c>
      <c r="H624" s="373"/>
      <c r="I624" s="389"/>
      <c r="J624" s="29">
        <f t="shared" si="719"/>
        <v>0</v>
      </c>
      <c r="K624" s="453"/>
      <c r="L624" s="7">
        <f t="shared" si="713"/>
        <v>0</v>
      </c>
      <c r="M624" s="373"/>
      <c r="N624" s="7">
        <f t="shared" si="660"/>
        <v>0</v>
      </c>
      <c r="O624" s="373">
        <f t="shared" si="692"/>
        <v>0</v>
      </c>
      <c r="P624" s="452">
        <f t="shared" si="661"/>
        <v>0</v>
      </c>
      <c r="Q624" s="373"/>
      <c r="R624" s="29">
        <f t="shared" si="714"/>
        <v>0</v>
      </c>
      <c r="S624" s="373"/>
      <c r="T624" s="29">
        <f t="shared" si="714"/>
        <v>0</v>
      </c>
      <c r="U624" s="373"/>
      <c r="V624" s="29">
        <f t="shared" si="714"/>
        <v>0</v>
      </c>
      <c r="W624" s="373"/>
      <c r="X624" s="29">
        <f t="shared" si="714"/>
        <v>0</v>
      </c>
      <c r="Y624" s="373">
        <f t="shared" si="715"/>
        <v>0</v>
      </c>
      <c r="Z624" s="29">
        <f t="shared" si="720"/>
        <v>0</v>
      </c>
      <c r="AA624" s="373">
        <f>O624-Y624</f>
        <v>0</v>
      </c>
      <c r="AB624" s="29">
        <f t="shared" si="688"/>
        <v>0</v>
      </c>
    </row>
    <row r="625" spans="2:28" x14ac:dyDescent="0.25">
      <c r="B625" s="28">
        <v>2.2999999999999998</v>
      </c>
      <c r="C625" s="5" t="s">
        <v>901</v>
      </c>
      <c r="D625" s="4" t="s">
        <v>824</v>
      </c>
      <c r="E625" s="6">
        <v>1</v>
      </c>
      <c r="F625" s="7">
        <v>201500</v>
      </c>
      <c r="G625" s="452">
        <f t="shared" si="718"/>
        <v>201500</v>
      </c>
      <c r="H625" s="373"/>
      <c r="I625" s="389">
        <v>201500</v>
      </c>
      <c r="J625" s="29">
        <f>H625*I625</f>
        <v>0</v>
      </c>
      <c r="K625" s="453"/>
      <c r="L625" s="7">
        <f t="shared" si="713"/>
        <v>0</v>
      </c>
      <c r="M625" s="485"/>
      <c r="N625" s="7">
        <f t="shared" si="660"/>
        <v>0</v>
      </c>
      <c r="O625" s="373">
        <f t="shared" si="692"/>
        <v>1</v>
      </c>
      <c r="P625" s="452">
        <f t="shared" si="661"/>
        <v>201500</v>
      </c>
      <c r="Q625" s="373">
        <v>1</v>
      </c>
      <c r="R625" s="29">
        <f t="shared" si="714"/>
        <v>201500</v>
      </c>
      <c r="S625" s="373"/>
      <c r="T625" s="29">
        <f t="shared" si="714"/>
        <v>0</v>
      </c>
      <c r="U625" s="373"/>
      <c r="V625" s="29">
        <f t="shared" si="714"/>
        <v>0</v>
      </c>
      <c r="W625" s="373"/>
      <c r="X625" s="29">
        <f t="shared" si="714"/>
        <v>0</v>
      </c>
      <c r="Y625" s="373">
        <f t="shared" si="715"/>
        <v>1</v>
      </c>
      <c r="Z625" s="29">
        <f t="shared" si="720"/>
        <v>201500</v>
      </c>
      <c r="AA625" s="373">
        <f>O625-Y625</f>
        <v>0</v>
      </c>
      <c r="AB625" s="29">
        <f t="shared" si="688"/>
        <v>0</v>
      </c>
    </row>
    <row r="626" spans="2:28" x14ac:dyDescent="0.25">
      <c r="B626" s="38" t="s">
        <v>902</v>
      </c>
      <c r="C626" s="20"/>
      <c r="D626" s="21"/>
      <c r="E626" s="21"/>
      <c r="F626" s="22"/>
      <c r="G626" s="483"/>
      <c r="H626" s="393"/>
      <c r="I626" s="394"/>
      <c r="J626" s="39"/>
      <c r="K626" s="484"/>
      <c r="L626" s="22"/>
      <c r="M626" s="393"/>
      <c r="N626" s="22">
        <f t="shared" si="660"/>
        <v>0</v>
      </c>
      <c r="O626" s="393">
        <f t="shared" si="692"/>
        <v>0</v>
      </c>
      <c r="P626" s="483">
        <f t="shared" si="661"/>
        <v>0</v>
      </c>
      <c r="Q626" s="393"/>
      <c r="R626" s="39"/>
      <c r="S626" s="393"/>
      <c r="T626" s="39"/>
      <c r="U626" s="393"/>
      <c r="V626" s="39"/>
      <c r="W626" s="393"/>
      <c r="X626" s="39"/>
      <c r="Y626" s="393">
        <f t="shared" ca="1" si="662"/>
        <v>0</v>
      </c>
      <c r="Z626" s="39"/>
      <c r="AA626" s="393"/>
      <c r="AB626" s="39">
        <f t="shared" si="688"/>
        <v>0</v>
      </c>
    </row>
    <row r="627" spans="2:28" x14ac:dyDescent="0.25">
      <c r="B627" s="28">
        <v>3.1</v>
      </c>
      <c r="C627" s="5" t="s">
        <v>903</v>
      </c>
      <c r="D627" s="4" t="s">
        <v>824</v>
      </c>
      <c r="E627" s="6">
        <v>1</v>
      </c>
      <c r="F627" s="7">
        <v>20000</v>
      </c>
      <c r="G627" s="452">
        <f t="shared" ref="G627:G631" si="721">ROUND(E627*F627,0)</f>
        <v>20000</v>
      </c>
      <c r="H627" s="373"/>
      <c r="I627" s="389">
        <v>20000</v>
      </c>
      <c r="J627" s="29">
        <f>H627*I627</f>
        <v>0</v>
      </c>
      <c r="K627" s="453"/>
      <c r="L627" s="7">
        <f>ROUND(K627*$F627,0)</f>
        <v>0</v>
      </c>
      <c r="M627" s="373"/>
      <c r="N627" s="7">
        <f t="shared" si="660"/>
        <v>0</v>
      </c>
      <c r="O627" s="373">
        <f t="shared" si="692"/>
        <v>1</v>
      </c>
      <c r="P627" s="452">
        <f t="shared" si="661"/>
        <v>20000</v>
      </c>
      <c r="Q627" s="373">
        <v>1</v>
      </c>
      <c r="R627" s="29">
        <f t="shared" si="714"/>
        <v>20000</v>
      </c>
      <c r="S627" s="373"/>
      <c r="T627" s="29">
        <f t="shared" si="714"/>
        <v>0</v>
      </c>
      <c r="U627" s="373"/>
      <c r="V627" s="29">
        <f t="shared" si="714"/>
        <v>0</v>
      </c>
      <c r="W627" s="373"/>
      <c r="X627" s="29">
        <f t="shared" si="714"/>
        <v>0</v>
      </c>
      <c r="Y627" s="373">
        <f t="shared" si="715"/>
        <v>1</v>
      </c>
      <c r="Z627" s="29">
        <f t="shared" ref="Z627:Z631" si="722">+R627+T627+V627+X627</f>
        <v>20000</v>
      </c>
      <c r="AA627" s="373">
        <f>O627-Y627</f>
        <v>0</v>
      </c>
      <c r="AB627" s="29">
        <f t="shared" si="688"/>
        <v>0</v>
      </c>
    </row>
    <row r="628" spans="2:28" x14ac:dyDescent="0.25">
      <c r="B628" s="28">
        <v>3.2</v>
      </c>
      <c r="C628" s="5" t="s">
        <v>904</v>
      </c>
      <c r="D628" s="4" t="s">
        <v>824</v>
      </c>
      <c r="E628" s="6">
        <v>200</v>
      </c>
      <c r="F628" s="7">
        <v>500</v>
      </c>
      <c r="G628" s="452">
        <f t="shared" si="721"/>
        <v>100000</v>
      </c>
      <c r="H628" s="395"/>
      <c r="I628" s="389">
        <v>500</v>
      </c>
      <c r="J628" s="29">
        <f>H628*I628</f>
        <v>0</v>
      </c>
      <c r="K628" s="453"/>
      <c r="L628" s="7">
        <f t="shared" ref="L628:L631" si="723">ROUND(K628*$F628,0)</f>
        <v>0</v>
      </c>
      <c r="M628" s="485"/>
      <c r="N628" s="7">
        <f t="shared" si="660"/>
        <v>0</v>
      </c>
      <c r="O628" s="373">
        <f t="shared" si="692"/>
        <v>200</v>
      </c>
      <c r="P628" s="452">
        <f t="shared" si="661"/>
        <v>100000</v>
      </c>
      <c r="Q628" s="373"/>
      <c r="R628" s="29">
        <f t="shared" si="714"/>
        <v>0</v>
      </c>
      <c r="S628" s="373"/>
      <c r="T628" s="29">
        <f t="shared" si="714"/>
        <v>0</v>
      </c>
      <c r="U628" s="373"/>
      <c r="V628" s="29">
        <f t="shared" si="714"/>
        <v>0</v>
      </c>
      <c r="W628" s="373"/>
      <c r="X628" s="29">
        <f t="shared" si="714"/>
        <v>0</v>
      </c>
      <c r="Y628" s="373">
        <f t="shared" si="715"/>
        <v>0</v>
      </c>
      <c r="Z628" s="29">
        <f t="shared" si="722"/>
        <v>0</v>
      </c>
      <c r="AA628" s="373">
        <f>E628-Y628</f>
        <v>200</v>
      </c>
      <c r="AB628" s="29">
        <f t="shared" si="688"/>
        <v>100000</v>
      </c>
    </row>
    <row r="629" spans="2:28" x14ac:dyDescent="0.25">
      <c r="B629" s="28">
        <v>3.3</v>
      </c>
      <c r="C629" s="5" t="s">
        <v>905</v>
      </c>
      <c r="D629" s="4" t="s">
        <v>824</v>
      </c>
      <c r="E629" s="6">
        <v>1</v>
      </c>
      <c r="F629" s="7">
        <v>10000</v>
      </c>
      <c r="G629" s="452">
        <f t="shared" si="721"/>
        <v>10000</v>
      </c>
      <c r="H629" s="373"/>
      <c r="I629" s="389">
        <v>10000</v>
      </c>
      <c r="J629" s="29">
        <f>H629*I629</f>
        <v>0</v>
      </c>
      <c r="K629" s="453"/>
      <c r="L629" s="7">
        <f t="shared" si="723"/>
        <v>0</v>
      </c>
      <c r="M629" s="373"/>
      <c r="N629" s="7">
        <f t="shared" si="660"/>
        <v>0</v>
      </c>
      <c r="O629" s="373">
        <f t="shared" si="692"/>
        <v>1</v>
      </c>
      <c r="P629" s="452">
        <f t="shared" si="661"/>
        <v>10000</v>
      </c>
      <c r="Q629" s="373">
        <v>1</v>
      </c>
      <c r="R629" s="29">
        <f t="shared" si="714"/>
        <v>10000</v>
      </c>
      <c r="S629" s="373"/>
      <c r="T629" s="29">
        <f t="shared" si="714"/>
        <v>0</v>
      </c>
      <c r="U629" s="373"/>
      <c r="V629" s="29">
        <f t="shared" si="714"/>
        <v>0</v>
      </c>
      <c r="W629" s="373"/>
      <c r="X629" s="29">
        <f t="shared" si="714"/>
        <v>0</v>
      </c>
      <c r="Y629" s="373">
        <f t="shared" si="715"/>
        <v>1</v>
      </c>
      <c r="Z629" s="29">
        <f t="shared" si="722"/>
        <v>10000</v>
      </c>
      <c r="AA629" s="373">
        <f>O629-Y629</f>
        <v>0</v>
      </c>
      <c r="AB629" s="29">
        <f t="shared" si="688"/>
        <v>0</v>
      </c>
    </row>
    <row r="630" spans="2:28" x14ac:dyDescent="0.25">
      <c r="B630" s="28">
        <v>3.4</v>
      </c>
      <c r="C630" s="5" t="s">
        <v>906</v>
      </c>
      <c r="D630" s="4" t="s">
        <v>831</v>
      </c>
      <c r="E630" s="6">
        <v>2</v>
      </c>
      <c r="F630" s="7">
        <v>50000</v>
      </c>
      <c r="G630" s="452">
        <f t="shared" si="721"/>
        <v>100000</v>
      </c>
      <c r="H630" s="373"/>
      <c r="I630" s="389">
        <v>50000</v>
      </c>
      <c r="J630" s="29">
        <f>H630*I630</f>
        <v>0</v>
      </c>
      <c r="K630" s="453"/>
      <c r="L630" s="7">
        <f t="shared" si="723"/>
        <v>0</v>
      </c>
      <c r="M630" s="373"/>
      <c r="N630" s="7">
        <f t="shared" si="660"/>
        <v>0</v>
      </c>
      <c r="O630" s="373">
        <f t="shared" si="692"/>
        <v>2</v>
      </c>
      <c r="P630" s="452">
        <f t="shared" si="661"/>
        <v>100000</v>
      </c>
      <c r="Q630" s="373">
        <v>1</v>
      </c>
      <c r="R630" s="29">
        <f t="shared" si="714"/>
        <v>50000</v>
      </c>
      <c r="S630" s="373"/>
      <c r="T630" s="29">
        <f t="shared" si="714"/>
        <v>0</v>
      </c>
      <c r="U630" s="373"/>
      <c r="V630" s="29">
        <f t="shared" si="714"/>
        <v>0</v>
      </c>
      <c r="W630" s="373"/>
      <c r="X630" s="29">
        <f t="shared" si="714"/>
        <v>0</v>
      </c>
      <c r="Y630" s="373">
        <f t="shared" si="715"/>
        <v>1</v>
      </c>
      <c r="Z630" s="29">
        <f t="shared" si="722"/>
        <v>50000</v>
      </c>
      <c r="AA630" s="373">
        <f>O630-Y630</f>
        <v>1</v>
      </c>
      <c r="AB630" s="29">
        <f t="shared" si="688"/>
        <v>50000</v>
      </c>
    </row>
    <row r="631" spans="2:28" x14ac:dyDescent="0.25">
      <c r="B631" s="28">
        <v>3.5</v>
      </c>
      <c r="C631" s="5" t="s">
        <v>907</v>
      </c>
      <c r="D631" s="4" t="s">
        <v>831</v>
      </c>
      <c r="E631" s="6">
        <v>10</v>
      </c>
      <c r="F631" s="7">
        <v>81000</v>
      </c>
      <c r="G631" s="452">
        <f t="shared" si="721"/>
        <v>810000</v>
      </c>
      <c r="H631" s="373"/>
      <c r="I631" s="389">
        <v>81000</v>
      </c>
      <c r="J631" s="29">
        <f>H631*I631</f>
        <v>0</v>
      </c>
      <c r="K631" s="453"/>
      <c r="L631" s="7">
        <f t="shared" si="723"/>
        <v>0</v>
      </c>
      <c r="M631" s="373"/>
      <c r="N631" s="7">
        <f t="shared" si="660"/>
        <v>0</v>
      </c>
      <c r="O631" s="373">
        <f t="shared" si="692"/>
        <v>10</v>
      </c>
      <c r="P631" s="452">
        <f t="shared" si="661"/>
        <v>810000</v>
      </c>
      <c r="Q631" s="373">
        <v>1</v>
      </c>
      <c r="R631" s="29">
        <f t="shared" si="714"/>
        <v>81000</v>
      </c>
      <c r="S631" s="373"/>
      <c r="T631" s="29">
        <f t="shared" si="714"/>
        <v>0</v>
      </c>
      <c r="U631" s="373"/>
      <c r="V631" s="29">
        <f t="shared" si="714"/>
        <v>0</v>
      </c>
      <c r="W631" s="373"/>
      <c r="X631" s="29">
        <f t="shared" si="714"/>
        <v>0</v>
      </c>
      <c r="Y631" s="373">
        <f t="shared" si="715"/>
        <v>1</v>
      </c>
      <c r="Z631" s="29">
        <f t="shared" si="722"/>
        <v>81000</v>
      </c>
      <c r="AA631" s="373">
        <f>O631-Y631</f>
        <v>9</v>
      </c>
      <c r="AB631" s="29">
        <f t="shared" si="688"/>
        <v>729000</v>
      </c>
    </row>
    <row r="632" spans="2:28" x14ac:dyDescent="0.25">
      <c r="B632" s="38" t="s">
        <v>908</v>
      </c>
      <c r="C632" s="20"/>
      <c r="D632" s="21"/>
      <c r="E632" s="21"/>
      <c r="F632" s="22"/>
      <c r="G632" s="483"/>
      <c r="H632" s="393"/>
      <c r="I632" s="394"/>
      <c r="J632" s="39"/>
      <c r="K632" s="484"/>
      <c r="L632" s="22"/>
      <c r="M632" s="393"/>
      <c r="N632" s="22">
        <f t="shared" si="660"/>
        <v>0</v>
      </c>
      <c r="O632" s="393">
        <f t="shared" si="692"/>
        <v>0</v>
      </c>
      <c r="P632" s="483">
        <f t="shared" si="661"/>
        <v>0</v>
      </c>
      <c r="Q632" s="393"/>
      <c r="R632" s="39"/>
      <c r="S632" s="393"/>
      <c r="T632" s="39"/>
      <c r="U632" s="393"/>
      <c r="V632" s="39"/>
      <c r="W632" s="393"/>
      <c r="X632" s="39"/>
      <c r="Y632" s="393">
        <f t="shared" ca="1" si="662"/>
        <v>0</v>
      </c>
      <c r="Z632" s="39"/>
      <c r="AA632" s="393"/>
      <c r="AB632" s="39">
        <f t="shared" si="688"/>
        <v>0</v>
      </c>
    </row>
    <row r="633" spans="2:28" x14ac:dyDescent="0.25">
      <c r="B633" s="28">
        <v>4.0999999999999996</v>
      </c>
      <c r="C633" s="5" t="s">
        <v>909</v>
      </c>
      <c r="D633" s="4" t="s">
        <v>831</v>
      </c>
      <c r="E633" s="6">
        <v>10</v>
      </c>
      <c r="F633" s="7">
        <v>1762540</v>
      </c>
      <c r="G633" s="452">
        <f t="shared" ref="G633" si="724">ROUND(E633*F633,0)</f>
        <v>17625400</v>
      </c>
      <c r="H633" s="373"/>
      <c r="I633" s="389">
        <v>1762540</v>
      </c>
      <c r="J633" s="29">
        <f>H633*I633</f>
        <v>0</v>
      </c>
      <c r="K633" s="454"/>
      <c r="L633" s="7">
        <f>ROUND(K633*$F633,0)</f>
        <v>0</v>
      </c>
      <c r="M633" s="373"/>
      <c r="N633" s="7">
        <f t="shared" si="660"/>
        <v>0</v>
      </c>
      <c r="O633" s="373">
        <f t="shared" si="692"/>
        <v>10</v>
      </c>
      <c r="P633" s="452">
        <f t="shared" si="661"/>
        <v>17625400</v>
      </c>
      <c r="Q633" s="373">
        <v>1</v>
      </c>
      <c r="R633" s="29">
        <f>ROUND(Q633*$F633,0)</f>
        <v>1762540</v>
      </c>
      <c r="S633" s="373"/>
      <c r="T633" s="29">
        <f>ROUND(S633*$F633,0)</f>
        <v>0</v>
      </c>
      <c r="U633" s="373"/>
      <c r="V633" s="29">
        <f>ROUND(U633*$F633,0)</f>
        <v>0</v>
      </c>
      <c r="W633" s="373"/>
      <c r="X633" s="29">
        <f>ROUND(W633*$F633,0)</f>
        <v>0</v>
      </c>
      <c r="Y633" s="364">
        <f t="shared" si="715"/>
        <v>1</v>
      </c>
      <c r="Z633" s="452">
        <f t="shared" ref="Z633" si="725">+R633+T633+V633+X633</f>
        <v>1762540</v>
      </c>
      <c r="AA633" s="373">
        <f>O633-Y633</f>
        <v>9</v>
      </c>
      <c r="AB633" s="29">
        <f t="shared" si="688"/>
        <v>15862860</v>
      </c>
    </row>
    <row r="634" spans="2:28" x14ac:dyDescent="0.25">
      <c r="B634" s="28"/>
      <c r="C634" s="19" t="s">
        <v>926</v>
      </c>
      <c r="D634" s="4"/>
      <c r="E634" s="6"/>
      <c r="F634" s="7"/>
      <c r="G634" s="530">
        <f>+SUM(G618:G633)</f>
        <v>21287800</v>
      </c>
      <c r="H634" s="373"/>
      <c r="I634" s="389"/>
      <c r="J634" s="37">
        <f>+SUM(J618:J633)</f>
        <v>0</v>
      </c>
      <c r="K634" s="453"/>
      <c r="L634" s="390">
        <f>+SUM(L618:L633)</f>
        <v>0</v>
      </c>
      <c r="M634" s="373"/>
      <c r="N634" s="390">
        <f>+SUM(N618:N633)</f>
        <v>0</v>
      </c>
      <c r="O634" s="373">
        <f t="shared" si="692"/>
        <v>0</v>
      </c>
      <c r="P634" s="390">
        <f>+SUM(P618:P633)</f>
        <v>21287800</v>
      </c>
      <c r="Q634" s="373"/>
      <c r="R634" s="37">
        <f>+SUM(R618:R633)</f>
        <v>3379840</v>
      </c>
      <c r="S634" s="373"/>
      <c r="T634" s="37">
        <f>+SUM(T618:T633)</f>
        <v>0</v>
      </c>
      <c r="U634" s="373"/>
      <c r="V634" s="37">
        <f>+SUM(V618:V633)</f>
        <v>0</v>
      </c>
      <c r="W634" s="373"/>
      <c r="X634" s="37">
        <f>+SUM(X618:X633)</f>
        <v>0</v>
      </c>
      <c r="Y634" s="373">
        <f t="shared" si="715"/>
        <v>0</v>
      </c>
      <c r="Z634" s="37">
        <f>+SUM(Z618:Z633)</f>
        <v>3379840</v>
      </c>
      <c r="AA634" s="373">
        <f>O634-Y634</f>
        <v>0</v>
      </c>
      <c r="AB634" s="37">
        <f>+SUM(AB618:AB633)</f>
        <v>17907960</v>
      </c>
    </row>
    <row r="635" spans="2:28" ht="13.5" customHeight="1" x14ac:dyDescent="0.25">
      <c r="B635" s="26">
        <v>0</v>
      </c>
      <c r="C635" s="1" t="s">
        <v>911</v>
      </c>
      <c r="D635" s="2"/>
      <c r="E635" s="2"/>
      <c r="F635" s="3"/>
      <c r="G635" s="450"/>
      <c r="H635" s="371"/>
      <c r="I635" s="392"/>
      <c r="J635" s="27"/>
      <c r="K635" s="451"/>
      <c r="L635" s="3"/>
      <c r="M635" s="371"/>
      <c r="N635" s="3">
        <f t="shared" si="660"/>
        <v>0</v>
      </c>
      <c r="O635" s="371">
        <f t="shared" si="692"/>
        <v>0</v>
      </c>
      <c r="P635" s="450">
        <f t="shared" si="661"/>
        <v>0</v>
      </c>
      <c r="Q635" s="371"/>
      <c r="R635" s="27"/>
      <c r="S635" s="371"/>
      <c r="T635" s="27"/>
      <c r="U635" s="371"/>
      <c r="V635" s="27"/>
      <c r="W635" s="371"/>
      <c r="X635" s="27"/>
      <c r="Y635" s="371">
        <f t="shared" ca="1" si="662"/>
        <v>0</v>
      </c>
      <c r="Z635" s="27"/>
      <c r="AA635" s="371"/>
      <c r="AB635" s="27">
        <f>P635-Z635</f>
        <v>0</v>
      </c>
    </row>
    <row r="636" spans="2:28" x14ac:dyDescent="0.25">
      <c r="B636" s="28">
        <v>1</v>
      </c>
      <c r="C636" s="5" t="s">
        <v>912</v>
      </c>
      <c r="D636" s="4" t="s">
        <v>913</v>
      </c>
      <c r="E636" s="6"/>
      <c r="F636" s="7">
        <v>160000</v>
      </c>
      <c r="G636" s="452">
        <f t="shared" ref="G636:G644" si="726">ROUND(E636*F636,0)</f>
        <v>0</v>
      </c>
      <c r="H636" s="373"/>
      <c r="I636" s="389">
        <v>160000</v>
      </c>
      <c r="J636" s="29">
        <f t="shared" ref="J636:J644" si="727">H636*I636</f>
        <v>0</v>
      </c>
      <c r="K636" s="453"/>
      <c r="L636" s="7">
        <f>ROUND(K636*$F636,0)</f>
        <v>0</v>
      </c>
      <c r="M636" s="373"/>
      <c r="N636" s="7">
        <f t="shared" si="660"/>
        <v>0</v>
      </c>
      <c r="O636" s="373">
        <f t="shared" si="692"/>
        <v>0</v>
      </c>
      <c r="P636" s="452">
        <f t="shared" si="661"/>
        <v>0</v>
      </c>
      <c r="Q636" s="373"/>
      <c r="R636" s="29">
        <f t="shared" ref="R636:T644" si="728">ROUND(Q636*$F636,0)</f>
        <v>0</v>
      </c>
      <c r="S636" s="373"/>
      <c r="T636" s="29">
        <f t="shared" si="728"/>
        <v>0</v>
      </c>
      <c r="U636" s="373"/>
      <c r="V636" s="29">
        <f t="shared" ref="V636:X636" si="729">ROUND(U636*$F636,0)</f>
        <v>0</v>
      </c>
      <c r="W636" s="373"/>
      <c r="X636" s="29">
        <f t="shared" si="729"/>
        <v>0</v>
      </c>
      <c r="Y636" s="373">
        <f t="shared" ca="1" si="662"/>
        <v>0</v>
      </c>
      <c r="Z636" s="29">
        <f t="shared" ref="Z636:AB644" si="730">+R636+T636+V636+X636</f>
        <v>0</v>
      </c>
      <c r="AA636" s="373">
        <f t="shared" ref="AA636:AA644" ca="1" si="731">O636-Y636</f>
        <v>0</v>
      </c>
      <c r="AB636" s="29">
        <f t="shared" si="730"/>
        <v>0</v>
      </c>
    </row>
    <row r="637" spans="2:28" x14ac:dyDescent="0.25">
      <c r="B637" s="28">
        <v>2</v>
      </c>
      <c r="C637" s="5" t="s">
        <v>914</v>
      </c>
      <c r="D637" s="4" t="s">
        <v>913</v>
      </c>
      <c r="E637" s="6"/>
      <c r="F637" s="7">
        <v>140000</v>
      </c>
      <c r="G637" s="452">
        <f t="shared" si="726"/>
        <v>0</v>
      </c>
      <c r="H637" s="373"/>
      <c r="I637" s="389">
        <v>140000</v>
      </c>
      <c r="J637" s="29">
        <f t="shared" si="727"/>
        <v>0</v>
      </c>
      <c r="K637" s="453"/>
      <c r="L637" s="7">
        <f t="shared" ref="L637:L644" si="732">ROUND(K637*$F637,0)</f>
        <v>0</v>
      </c>
      <c r="M637" s="373"/>
      <c r="N637" s="7">
        <f t="shared" si="660"/>
        <v>0</v>
      </c>
      <c r="O637" s="373">
        <f t="shared" si="692"/>
        <v>0</v>
      </c>
      <c r="P637" s="452">
        <f t="shared" si="661"/>
        <v>0</v>
      </c>
      <c r="Q637" s="373"/>
      <c r="R637" s="29">
        <f t="shared" si="728"/>
        <v>0</v>
      </c>
      <c r="S637" s="373"/>
      <c r="T637" s="29">
        <f t="shared" si="728"/>
        <v>0</v>
      </c>
      <c r="U637" s="373"/>
      <c r="V637" s="29">
        <f t="shared" ref="V637:X637" si="733">ROUND(U637*$F637,0)</f>
        <v>0</v>
      </c>
      <c r="W637" s="373"/>
      <c r="X637" s="29">
        <f t="shared" si="733"/>
        <v>0</v>
      </c>
      <c r="Y637" s="373"/>
      <c r="Z637" s="29">
        <f t="shared" si="730"/>
        <v>0</v>
      </c>
      <c r="AA637" s="373">
        <f t="shared" si="731"/>
        <v>0</v>
      </c>
      <c r="AB637" s="29">
        <f t="shared" si="730"/>
        <v>0</v>
      </c>
    </row>
    <row r="638" spans="2:28" x14ac:dyDescent="0.25">
      <c r="B638" s="28">
        <v>3</v>
      </c>
      <c r="C638" s="5" t="s">
        <v>915</v>
      </c>
      <c r="D638" s="4" t="s">
        <v>916</v>
      </c>
      <c r="E638" s="6"/>
      <c r="F638" s="7">
        <v>13000</v>
      </c>
      <c r="G638" s="452">
        <f t="shared" si="726"/>
        <v>0</v>
      </c>
      <c r="H638" s="373"/>
      <c r="I638" s="389">
        <v>13000</v>
      </c>
      <c r="J638" s="29">
        <f t="shared" si="727"/>
        <v>0</v>
      </c>
      <c r="K638" s="453"/>
      <c r="L638" s="7">
        <f t="shared" si="732"/>
        <v>0</v>
      </c>
      <c r="M638" s="373"/>
      <c r="N638" s="7">
        <f t="shared" si="660"/>
        <v>0</v>
      </c>
      <c r="O638" s="373">
        <f t="shared" si="692"/>
        <v>0</v>
      </c>
      <c r="P638" s="452">
        <f t="shared" si="661"/>
        <v>0</v>
      </c>
      <c r="Q638" s="373"/>
      <c r="R638" s="29">
        <f t="shared" si="728"/>
        <v>0</v>
      </c>
      <c r="S638" s="373"/>
      <c r="T638" s="29">
        <f t="shared" si="728"/>
        <v>0</v>
      </c>
      <c r="U638" s="373"/>
      <c r="V638" s="29">
        <f t="shared" ref="V638:X638" si="734">ROUND(U638*$F638,0)</f>
        <v>0</v>
      </c>
      <c r="W638" s="373"/>
      <c r="X638" s="29">
        <f t="shared" si="734"/>
        <v>0</v>
      </c>
      <c r="Y638" s="373">
        <f t="shared" ca="1" si="662"/>
        <v>0</v>
      </c>
      <c r="Z638" s="29">
        <f t="shared" si="730"/>
        <v>0</v>
      </c>
      <c r="AA638" s="373">
        <f t="shared" ca="1" si="731"/>
        <v>0</v>
      </c>
      <c r="AB638" s="29">
        <f t="shared" si="730"/>
        <v>0</v>
      </c>
    </row>
    <row r="639" spans="2:28" x14ac:dyDescent="0.25">
      <c r="B639" s="28">
        <v>4</v>
      </c>
      <c r="C639" s="5" t="s">
        <v>917</v>
      </c>
      <c r="D639" s="4" t="s">
        <v>916</v>
      </c>
      <c r="E639" s="6"/>
      <c r="F639" s="7">
        <v>11000</v>
      </c>
      <c r="G639" s="452">
        <f t="shared" si="726"/>
        <v>0</v>
      </c>
      <c r="H639" s="373"/>
      <c r="I639" s="389">
        <v>11000</v>
      </c>
      <c r="J639" s="29">
        <f t="shared" si="727"/>
        <v>0</v>
      </c>
      <c r="K639" s="453"/>
      <c r="L639" s="7">
        <f t="shared" si="732"/>
        <v>0</v>
      </c>
      <c r="M639" s="373"/>
      <c r="N639" s="7">
        <f t="shared" si="660"/>
        <v>0</v>
      </c>
      <c r="O639" s="373">
        <f t="shared" si="692"/>
        <v>0</v>
      </c>
      <c r="P639" s="452">
        <f t="shared" si="661"/>
        <v>0</v>
      </c>
      <c r="Q639" s="373"/>
      <c r="R639" s="29">
        <f t="shared" si="728"/>
        <v>0</v>
      </c>
      <c r="S639" s="373"/>
      <c r="T639" s="29">
        <f t="shared" si="728"/>
        <v>0</v>
      </c>
      <c r="U639" s="373"/>
      <c r="V639" s="29">
        <f t="shared" ref="V639:X639" si="735">ROUND(U639*$F639,0)</f>
        <v>0</v>
      </c>
      <c r="W639" s="373"/>
      <c r="X639" s="29">
        <f t="shared" si="735"/>
        <v>0</v>
      </c>
      <c r="Y639" s="373">
        <f t="shared" ca="1" si="662"/>
        <v>0</v>
      </c>
      <c r="Z639" s="29">
        <f t="shared" si="730"/>
        <v>0</v>
      </c>
      <c r="AA639" s="373">
        <f t="shared" ca="1" si="731"/>
        <v>0</v>
      </c>
      <c r="AB639" s="29">
        <f t="shared" si="730"/>
        <v>0</v>
      </c>
    </row>
    <row r="640" spans="2:28" x14ac:dyDescent="0.25">
      <c r="B640" s="28">
        <v>5</v>
      </c>
      <c r="C640" s="5" t="s">
        <v>918</v>
      </c>
      <c r="D640" s="4" t="s">
        <v>916</v>
      </c>
      <c r="E640" s="6"/>
      <c r="F640" s="7">
        <v>7000</v>
      </c>
      <c r="G640" s="452">
        <f t="shared" si="726"/>
        <v>0</v>
      </c>
      <c r="H640" s="373"/>
      <c r="I640" s="389">
        <v>7000</v>
      </c>
      <c r="J640" s="29">
        <f t="shared" si="727"/>
        <v>0</v>
      </c>
      <c r="K640" s="453"/>
      <c r="L640" s="7">
        <f t="shared" si="732"/>
        <v>0</v>
      </c>
      <c r="M640" s="373"/>
      <c r="N640" s="7">
        <f t="shared" si="660"/>
        <v>0</v>
      </c>
      <c r="O640" s="373">
        <f t="shared" si="692"/>
        <v>0</v>
      </c>
      <c r="P640" s="452">
        <f t="shared" si="661"/>
        <v>0</v>
      </c>
      <c r="Q640" s="373"/>
      <c r="R640" s="29">
        <f t="shared" si="728"/>
        <v>0</v>
      </c>
      <c r="S640" s="373"/>
      <c r="T640" s="29">
        <f t="shared" si="728"/>
        <v>0</v>
      </c>
      <c r="U640" s="373"/>
      <c r="V640" s="29">
        <f t="shared" ref="V640:X640" si="736">ROUND(U640*$F640,0)</f>
        <v>0</v>
      </c>
      <c r="W640" s="373"/>
      <c r="X640" s="29">
        <f t="shared" si="736"/>
        <v>0</v>
      </c>
      <c r="Y640" s="373">
        <f t="shared" ca="1" si="662"/>
        <v>0</v>
      </c>
      <c r="Z640" s="29">
        <f t="shared" si="730"/>
        <v>0</v>
      </c>
      <c r="AA640" s="373">
        <f t="shared" ca="1" si="731"/>
        <v>0</v>
      </c>
      <c r="AB640" s="29">
        <f t="shared" si="730"/>
        <v>0</v>
      </c>
    </row>
    <row r="641" spans="2:28" x14ac:dyDescent="0.25">
      <c r="B641" s="28">
        <v>6</v>
      </c>
      <c r="C641" s="5" t="s">
        <v>919</v>
      </c>
      <c r="D641" s="4" t="s">
        <v>916</v>
      </c>
      <c r="E641" s="6"/>
      <c r="F641" s="7">
        <v>1100</v>
      </c>
      <c r="G641" s="452">
        <f t="shared" si="726"/>
        <v>0</v>
      </c>
      <c r="H641" s="373"/>
      <c r="I641" s="389">
        <v>1100</v>
      </c>
      <c r="J641" s="29">
        <f t="shared" si="727"/>
        <v>0</v>
      </c>
      <c r="K641" s="453"/>
      <c r="L641" s="7">
        <f t="shared" si="732"/>
        <v>0</v>
      </c>
      <c r="M641" s="373"/>
      <c r="N641" s="7">
        <f t="shared" si="660"/>
        <v>0</v>
      </c>
      <c r="O641" s="373">
        <f t="shared" si="692"/>
        <v>0</v>
      </c>
      <c r="P641" s="452">
        <f t="shared" si="661"/>
        <v>0</v>
      </c>
      <c r="Q641" s="373"/>
      <c r="R641" s="29">
        <f t="shared" si="728"/>
        <v>0</v>
      </c>
      <c r="S641" s="373"/>
      <c r="T641" s="29">
        <f t="shared" si="728"/>
        <v>0</v>
      </c>
      <c r="U641" s="373"/>
      <c r="V641" s="29">
        <f t="shared" ref="V641:X641" si="737">ROUND(U641*$F641,0)</f>
        <v>0</v>
      </c>
      <c r="W641" s="373"/>
      <c r="X641" s="29">
        <f t="shared" si="737"/>
        <v>0</v>
      </c>
      <c r="Y641" s="373">
        <f t="shared" ref="Y641:Y644" ca="1" si="738">+Q641+S641+Y641+W641</f>
        <v>0</v>
      </c>
      <c r="Z641" s="29">
        <f t="shared" si="730"/>
        <v>0</v>
      </c>
      <c r="AA641" s="373">
        <f t="shared" ca="1" si="731"/>
        <v>0</v>
      </c>
      <c r="AB641" s="29">
        <f t="shared" si="730"/>
        <v>0</v>
      </c>
    </row>
    <row r="642" spans="2:28" x14ac:dyDescent="0.25">
      <c r="B642" s="28">
        <v>7</v>
      </c>
      <c r="C642" s="5" t="s">
        <v>920</v>
      </c>
      <c r="D642" s="4" t="s">
        <v>913</v>
      </c>
      <c r="E642" s="6"/>
      <c r="F642" s="7">
        <v>2000</v>
      </c>
      <c r="G642" s="452">
        <f t="shared" si="726"/>
        <v>0</v>
      </c>
      <c r="H642" s="373"/>
      <c r="I642" s="389">
        <v>2000</v>
      </c>
      <c r="J642" s="29">
        <f t="shared" si="727"/>
        <v>0</v>
      </c>
      <c r="K642" s="453"/>
      <c r="L642" s="7">
        <f t="shared" si="732"/>
        <v>0</v>
      </c>
      <c r="M642" s="373"/>
      <c r="N642" s="7">
        <f t="shared" ref="N642:N644" si="739">+M642*F642</f>
        <v>0</v>
      </c>
      <c r="O642" s="373">
        <f t="shared" si="692"/>
        <v>0</v>
      </c>
      <c r="P642" s="452">
        <f t="shared" ref="P642:P644" si="740">ROUND(F642*O642,0)</f>
        <v>0</v>
      </c>
      <c r="Q642" s="373"/>
      <c r="R642" s="29">
        <f t="shared" si="728"/>
        <v>0</v>
      </c>
      <c r="S642" s="373"/>
      <c r="T642" s="29">
        <f t="shared" si="728"/>
        <v>0</v>
      </c>
      <c r="U642" s="373"/>
      <c r="V642" s="29">
        <f t="shared" ref="V642:X642" si="741">ROUND(U642*$F642,0)</f>
        <v>0</v>
      </c>
      <c r="W642" s="373"/>
      <c r="X642" s="29">
        <f t="shared" si="741"/>
        <v>0</v>
      </c>
      <c r="Y642" s="373">
        <f t="shared" ca="1" si="738"/>
        <v>0</v>
      </c>
      <c r="Z642" s="29">
        <f t="shared" si="730"/>
        <v>0</v>
      </c>
      <c r="AA642" s="373">
        <f t="shared" ca="1" si="731"/>
        <v>0</v>
      </c>
      <c r="AB642" s="29">
        <f t="shared" si="730"/>
        <v>0</v>
      </c>
    </row>
    <row r="643" spans="2:28" x14ac:dyDescent="0.25">
      <c r="B643" s="28">
        <v>8</v>
      </c>
      <c r="C643" s="5" t="s">
        <v>921</v>
      </c>
      <c r="D643" s="4" t="s">
        <v>922</v>
      </c>
      <c r="E643" s="6"/>
      <c r="F643" s="7">
        <v>650</v>
      </c>
      <c r="G643" s="452">
        <f t="shared" si="726"/>
        <v>0</v>
      </c>
      <c r="H643" s="373"/>
      <c r="I643" s="389">
        <v>650</v>
      </c>
      <c r="J643" s="29">
        <f t="shared" si="727"/>
        <v>0</v>
      </c>
      <c r="K643" s="453"/>
      <c r="L643" s="7">
        <f t="shared" si="732"/>
        <v>0</v>
      </c>
      <c r="M643" s="373"/>
      <c r="N643" s="7">
        <f t="shared" si="739"/>
        <v>0</v>
      </c>
      <c r="O643" s="373">
        <f t="shared" si="692"/>
        <v>0</v>
      </c>
      <c r="P643" s="452">
        <f t="shared" si="740"/>
        <v>0</v>
      </c>
      <c r="Q643" s="373"/>
      <c r="R643" s="29">
        <f t="shared" si="728"/>
        <v>0</v>
      </c>
      <c r="S643" s="373"/>
      <c r="T643" s="29">
        <f t="shared" si="728"/>
        <v>0</v>
      </c>
      <c r="U643" s="373"/>
      <c r="V643" s="29">
        <f t="shared" ref="V643:X643" si="742">ROUND(U643*$F643,0)</f>
        <v>0</v>
      </c>
      <c r="W643" s="373"/>
      <c r="X643" s="29">
        <f t="shared" si="742"/>
        <v>0</v>
      </c>
      <c r="Y643" s="373">
        <f t="shared" ca="1" si="738"/>
        <v>0</v>
      </c>
      <c r="Z643" s="29">
        <f t="shared" si="730"/>
        <v>0</v>
      </c>
      <c r="AA643" s="373">
        <f t="shared" ca="1" si="731"/>
        <v>0</v>
      </c>
      <c r="AB643" s="29">
        <f t="shared" si="730"/>
        <v>0</v>
      </c>
    </row>
    <row r="644" spans="2:28" ht="27" thickBot="1" x14ac:dyDescent="0.3">
      <c r="B644" s="45">
        <v>9</v>
      </c>
      <c r="C644" s="13" t="s">
        <v>923</v>
      </c>
      <c r="D644" s="12" t="s">
        <v>924</v>
      </c>
      <c r="E644" s="14"/>
      <c r="F644" s="15">
        <v>1362789</v>
      </c>
      <c r="G644" s="486">
        <f t="shared" si="726"/>
        <v>0</v>
      </c>
      <c r="H644" s="379"/>
      <c r="I644" s="396">
        <v>1362789</v>
      </c>
      <c r="J644" s="29">
        <f t="shared" si="727"/>
        <v>0</v>
      </c>
      <c r="K644" s="487"/>
      <c r="L644" s="15">
        <f t="shared" si="732"/>
        <v>0</v>
      </c>
      <c r="M644" s="379"/>
      <c r="N644" s="15">
        <f t="shared" si="739"/>
        <v>0</v>
      </c>
      <c r="O644" s="379">
        <f t="shared" si="692"/>
        <v>0</v>
      </c>
      <c r="P644" s="486">
        <f t="shared" si="740"/>
        <v>0</v>
      </c>
      <c r="Q644" s="379"/>
      <c r="R644" s="48">
        <f t="shared" si="728"/>
        <v>0</v>
      </c>
      <c r="S644" s="379"/>
      <c r="T644" s="48">
        <f t="shared" si="728"/>
        <v>0</v>
      </c>
      <c r="U644" s="379"/>
      <c r="V644" s="48">
        <f t="shared" ref="V644:X644" si="743">ROUND(U644*$F644,0)</f>
        <v>0</v>
      </c>
      <c r="W644" s="379"/>
      <c r="X644" s="48">
        <f t="shared" si="743"/>
        <v>0</v>
      </c>
      <c r="Y644" s="379">
        <f t="shared" ca="1" si="738"/>
        <v>0</v>
      </c>
      <c r="Z644" s="48">
        <f t="shared" si="730"/>
        <v>0</v>
      </c>
      <c r="AA644" s="379">
        <f t="shared" ca="1" si="731"/>
        <v>0</v>
      </c>
      <c r="AB644" s="48">
        <f t="shared" si="730"/>
        <v>0</v>
      </c>
    </row>
    <row r="645" spans="2:28" x14ac:dyDescent="0.25">
      <c r="B645" s="488"/>
      <c r="C645" s="489" t="s">
        <v>925</v>
      </c>
      <c r="D645" s="490" t="s">
        <v>7</v>
      </c>
      <c r="E645" s="491"/>
      <c r="F645" s="492"/>
      <c r="G645" s="493">
        <f>ROUND(SUM(G636:G644),0)</f>
        <v>0</v>
      </c>
      <c r="H645" s="397"/>
      <c r="I645" s="398"/>
      <c r="J645" s="399">
        <f>ROUND(SUM(J636:J644),0)</f>
        <v>0</v>
      </c>
      <c r="K645" s="494"/>
      <c r="L645" s="493">
        <f>ROUND(SUM(L636:L644),0)</f>
        <v>0</v>
      </c>
      <c r="M645" s="397"/>
      <c r="N645" s="493">
        <f>ROUND(SUM(N636:N644),0)</f>
        <v>0</v>
      </c>
      <c r="O645" s="397">
        <f t="shared" ref="O645:O658" si="744">+H645+K645-M645</f>
        <v>0</v>
      </c>
      <c r="P645" s="493">
        <f>ROUND(SUM(P636:P644),0)</f>
        <v>0</v>
      </c>
      <c r="Q645" s="397"/>
      <c r="R645" s="399">
        <f>ROUND(SUM(R636:R644),0)</f>
        <v>0</v>
      </c>
      <c r="S645" s="397"/>
      <c r="T645" s="399">
        <f>ROUND(SUM(T636:T644),0)</f>
        <v>0</v>
      </c>
      <c r="U645" s="397"/>
      <c r="V645" s="399">
        <f>ROUND(SUM(V636:V644),0)</f>
        <v>0</v>
      </c>
      <c r="W645" s="397"/>
      <c r="X645" s="399">
        <f>ROUND(SUM(X636:X644),0)</f>
        <v>0</v>
      </c>
      <c r="Y645" s="397"/>
      <c r="Z645" s="399"/>
      <c r="AA645" s="397"/>
      <c r="AB645" s="399">
        <f>P645-Z645</f>
        <v>0</v>
      </c>
    </row>
    <row r="646" spans="2:28" x14ac:dyDescent="0.25">
      <c r="B646" s="467" t="s">
        <v>927</v>
      </c>
      <c r="C646" s="468"/>
      <c r="D646" s="469"/>
      <c r="E646" s="16"/>
      <c r="F646" s="17"/>
      <c r="G646" s="33">
        <f>+G595+G605+G611+G634+G645</f>
        <v>30740600</v>
      </c>
      <c r="H646" s="43"/>
      <c r="I646" s="343"/>
      <c r="J646" s="36">
        <f>+J595+J605+J611+J634+J645</f>
        <v>0</v>
      </c>
      <c r="K646" s="348"/>
      <c r="L646" s="33">
        <f>+L595+L605+L611+L634+L645</f>
        <v>0</v>
      </c>
      <c r="M646" s="43"/>
      <c r="N646" s="33">
        <f>+N595+N605+N611+N634+N645</f>
        <v>0</v>
      </c>
      <c r="O646" s="43">
        <f t="shared" si="744"/>
        <v>0</v>
      </c>
      <c r="P646" s="33">
        <f>+P595+P605+P611+P634+P645</f>
        <v>30740600</v>
      </c>
      <c r="Q646" s="43"/>
      <c r="R646" s="36">
        <f>+R595+R605+R611+R634+R645</f>
        <v>10210589</v>
      </c>
      <c r="S646" s="43"/>
      <c r="T646" s="36">
        <f>+T595+T605+T611+T634+T645</f>
        <v>0</v>
      </c>
      <c r="U646" s="43"/>
      <c r="V646" s="36">
        <f>+V595+V605+V611+V634+V645</f>
        <v>0</v>
      </c>
      <c r="W646" s="43"/>
      <c r="X646" s="36">
        <f>+X595+X605+X611+X634+X645</f>
        <v>0</v>
      </c>
      <c r="Y646" s="43"/>
      <c r="Z646" s="36">
        <f>+Z595+Z605+Z611+Z634+Z645</f>
        <v>10210589</v>
      </c>
      <c r="AA646" s="43"/>
      <c r="AB646" s="36">
        <f>+AB595+AB605+AB611+AB634+AB645</f>
        <v>20530011</v>
      </c>
    </row>
    <row r="647" spans="2:28" ht="13.8" thickBot="1" x14ac:dyDescent="0.3">
      <c r="B647" s="495"/>
      <c r="C647" s="496"/>
      <c r="D647" s="497"/>
      <c r="E647" s="46"/>
      <c r="F647" s="463"/>
      <c r="G647" s="44"/>
      <c r="H647" s="400"/>
      <c r="I647" s="401"/>
      <c r="J647" s="49"/>
      <c r="K647" s="498"/>
      <c r="L647" s="44"/>
      <c r="M647" s="400"/>
      <c r="N647" s="44"/>
      <c r="O647" s="400">
        <f t="shared" si="744"/>
        <v>0</v>
      </c>
      <c r="P647" s="44"/>
      <c r="Q647" s="400"/>
      <c r="R647" s="49"/>
      <c r="S647" s="400"/>
      <c r="T647" s="49"/>
      <c r="U647" s="400"/>
      <c r="V647" s="49"/>
      <c r="W647" s="400"/>
      <c r="X647" s="49"/>
      <c r="Y647" s="400"/>
      <c r="Z647" s="49"/>
      <c r="AA647" s="400"/>
      <c r="AB647" s="49"/>
    </row>
    <row r="648" spans="2:28" ht="6.6" customHeight="1" thickBot="1" x14ac:dyDescent="0.3">
      <c r="B648" s="499"/>
      <c r="C648" s="500"/>
      <c r="D648" s="501"/>
      <c r="E648" s="502"/>
      <c r="F648" s="503"/>
      <c r="G648" s="40"/>
      <c r="H648" s="402"/>
      <c r="J648" s="403"/>
      <c r="K648" s="504"/>
      <c r="L648" s="504"/>
      <c r="M648" s="504"/>
      <c r="N648" s="504"/>
      <c r="O648" s="504">
        <f t="shared" si="744"/>
        <v>0</v>
      </c>
      <c r="P648" s="504"/>
      <c r="Q648" s="504"/>
      <c r="R648" s="504"/>
      <c r="S648" s="504"/>
      <c r="T648" s="504"/>
      <c r="U648" s="504"/>
      <c r="V648" s="504"/>
      <c r="W648" s="504"/>
      <c r="X648" s="504"/>
      <c r="Y648" s="504"/>
      <c r="Z648" s="504"/>
      <c r="AA648" s="504"/>
      <c r="AB648" s="504"/>
    </row>
    <row r="649" spans="2:28" x14ac:dyDescent="0.25">
      <c r="B649" s="505"/>
      <c r="C649" s="506" t="s">
        <v>928</v>
      </c>
      <c r="D649" s="507"/>
      <c r="E649" s="508"/>
      <c r="F649" s="509"/>
      <c r="G649" s="41">
        <f>+G646+G572+G647+114</f>
        <v>4546678119</v>
      </c>
      <c r="H649" s="404"/>
      <c r="I649" s="405"/>
      <c r="J649" s="50">
        <f>+J646+J572+J647</f>
        <v>0</v>
      </c>
      <c r="K649" s="510"/>
      <c r="L649" s="41">
        <f>+L646+L572+L647</f>
        <v>436112442</v>
      </c>
      <c r="M649" s="404"/>
      <c r="N649" s="41">
        <f>+N646+N572+N647</f>
        <v>132918696</v>
      </c>
      <c r="O649" s="404">
        <f t="shared" si="744"/>
        <v>0</v>
      </c>
      <c r="P649" s="41">
        <f>+P646+P572+P647+114</f>
        <v>4546678119</v>
      </c>
      <c r="Q649" s="404"/>
      <c r="R649" s="50">
        <f>+R646+R572+R647+62</f>
        <v>538275525.52999997</v>
      </c>
      <c r="S649" s="404"/>
      <c r="T649" s="50">
        <f t="shared" ref="T649" si="745">+T646+T572+T647</f>
        <v>519297600.565</v>
      </c>
      <c r="U649" s="404"/>
      <c r="V649" s="50">
        <f t="shared" ref="V649:X649" si="746">+V646+V572+V647</f>
        <v>0</v>
      </c>
      <c r="W649" s="404"/>
      <c r="X649" s="50">
        <f t="shared" si="746"/>
        <v>0</v>
      </c>
      <c r="Y649" s="404"/>
      <c r="Z649" s="50">
        <f>+Z646+Z572+Z647+62</f>
        <v>1057573125.095</v>
      </c>
      <c r="AA649" s="404"/>
      <c r="AB649" s="50">
        <f>+AB646+AB572+AB647+52</f>
        <v>3489104993.9049997</v>
      </c>
    </row>
    <row r="650" spans="2:28" x14ac:dyDescent="0.25">
      <c r="B650" s="511"/>
      <c r="C650" s="512" t="s">
        <v>929</v>
      </c>
      <c r="D650" s="513"/>
      <c r="E650" s="514"/>
      <c r="F650" s="515"/>
      <c r="G650" s="42">
        <v>0</v>
      </c>
      <c r="H650" s="406"/>
      <c r="I650" s="407"/>
      <c r="J650" s="51">
        <v>0</v>
      </c>
      <c r="K650" s="516"/>
      <c r="L650" s="42">
        <v>0</v>
      </c>
      <c r="M650" s="406"/>
      <c r="N650" s="42">
        <v>0</v>
      </c>
      <c r="O650" s="406">
        <f t="shared" si="744"/>
        <v>0</v>
      </c>
      <c r="P650" s="42">
        <v>0</v>
      </c>
      <c r="Q650" s="406"/>
      <c r="R650" s="51">
        <v>0</v>
      </c>
      <c r="S650" s="406"/>
      <c r="T650" s="51">
        <v>0</v>
      </c>
      <c r="U650" s="406"/>
      <c r="V650" s="51">
        <v>0</v>
      </c>
      <c r="W650" s="406"/>
      <c r="X650" s="51">
        <v>0</v>
      </c>
      <c r="Y650" s="406"/>
      <c r="Z650" s="51">
        <v>0</v>
      </c>
      <c r="AA650" s="406"/>
      <c r="AB650" s="51">
        <v>0</v>
      </c>
    </row>
    <row r="651" spans="2:28" x14ac:dyDescent="0.25">
      <c r="B651" s="511"/>
      <c r="C651" s="512" t="s">
        <v>930</v>
      </c>
      <c r="D651" s="513"/>
      <c r="E651" s="514"/>
      <c r="F651" s="515"/>
      <c r="G651" s="42">
        <f>G649+G650</f>
        <v>4546678119</v>
      </c>
      <c r="H651" s="406"/>
      <c r="I651" s="407"/>
      <c r="J651" s="51">
        <f>J649+J650</f>
        <v>0</v>
      </c>
      <c r="K651" s="516"/>
      <c r="L651" s="42">
        <f>L649+L650</f>
        <v>436112442</v>
      </c>
      <c r="M651" s="406"/>
      <c r="N651" s="42">
        <f>N649+N650</f>
        <v>132918696</v>
      </c>
      <c r="O651" s="406">
        <f t="shared" si="744"/>
        <v>0</v>
      </c>
      <c r="P651" s="42">
        <f>P649+P650</f>
        <v>4546678119</v>
      </c>
      <c r="Q651" s="406"/>
      <c r="R651" s="51">
        <f t="shared" ref="R651:T651" si="747">R649+R650</f>
        <v>538275525.52999997</v>
      </c>
      <c r="S651" s="406"/>
      <c r="T651" s="51">
        <f t="shared" si="747"/>
        <v>519297600.565</v>
      </c>
      <c r="U651" s="406"/>
      <c r="V651" s="51">
        <f t="shared" ref="V651:X651" si="748">V649+V650</f>
        <v>0</v>
      </c>
      <c r="W651" s="406"/>
      <c r="X651" s="51">
        <f t="shared" si="748"/>
        <v>0</v>
      </c>
      <c r="Y651" s="406"/>
      <c r="Z651" s="51">
        <f>Z649+Z650</f>
        <v>1057573125.095</v>
      </c>
      <c r="AA651" s="406"/>
      <c r="AB651" s="51">
        <f t="shared" ref="AB651" si="749">AB649+AB650</f>
        <v>3489104993.9049997</v>
      </c>
    </row>
    <row r="652" spans="2:28" x14ac:dyDescent="0.25">
      <c r="B652" s="511"/>
      <c r="C652" s="512"/>
      <c r="D652" s="513"/>
      <c r="E652" s="514"/>
      <c r="F652" s="515"/>
      <c r="G652" s="42"/>
      <c r="H652" s="406"/>
      <c r="I652" s="407"/>
      <c r="J652" s="51"/>
      <c r="K652" s="516"/>
      <c r="L652" s="42"/>
      <c r="M652" s="406"/>
      <c r="N652" s="42"/>
      <c r="O652" s="406">
        <f t="shared" si="744"/>
        <v>0</v>
      </c>
      <c r="P652" s="42"/>
      <c r="Q652" s="406"/>
      <c r="R652" s="51"/>
      <c r="S652" s="406"/>
      <c r="T652" s="51"/>
      <c r="U652" s="406"/>
      <c r="V652" s="51"/>
      <c r="W652" s="406"/>
      <c r="X652" s="51"/>
      <c r="Y652" s="406"/>
      <c r="Z652" s="51"/>
      <c r="AA652" s="406"/>
      <c r="AB652" s="51"/>
    </row>
    <row r="653" spans="2:28" x14ac:dyDescent="0.25">
      <c r="B653" s="511"/>
      <c r="C653" s="512" t="s">
        <v>976</v>
      </c>
      <c r="D653" s="513"/>
      <c r="E653" s="514">
        <f>ROUND(F653/G649,4)</f>
        <v>0</v>
      </c>
      <c r="F653" s="515"/>
      <c r="G653" s="42"/>
      <c r="H653" s="406"/>
      <c r="I653" s="407"/>
      <c r="J653" s="51"/>
      <c r="K653" s="516"/>
      <c r="L653" s="42"/>
      <c r="M653" s="406"/>
      <c r="N653" s="42"/>
      <c r="O653" s="406">
        <f t="shared" si="744"/>
        <v>0</v>
      </c>
      <c r="P653" s="42"/>
      <c r="Q653" s="406"/>
      <c r="R653" s="51">
        <f t="shared" ref="R653" si="750">+$F$653</f>
        <v>0</v>
      </c>
      <c r="S653" s="406"/>
      <c r="T653" s="51">
        <f t="shared" ref="T653:X653" si="751">+$F$653</f>
        <v>0</v>
      </c>
      <c r="U653" s="406"/>
      <c r="V653" s="51">
        <f t="shared" si="751"/>
        <v>0</v>
      </c>
      <c r="W653" s="406"/>
      <c r="X653" s="51">
        <f t="shared" si="751"/>
        <v>0</v>
      </c>
      <c r="Y653" s="406"/>
      <c r="Z653" s="51"/>
      <c r="AA653" s="406"/>
      <c r="AB653" s="51">
        <f t="shared" ref="AB653" si="752">+$F$653</f>
        <v>0</v>
      </c>
    </row>
    <row r="654" spans="2:28" x14ac:dyDescent="0.25">
      <c r="B654" s="511"/>
      <c r="C654" s="512" t="s">
        <v>931</v>
      </c>
      <c r="D654" s="513"/>
      <c r="E654" s="514">
        <f>+E653</f>
        <v>0</v>
      </c>
      <c r="F654" s="515"/>
      <c r="G654" s="42"/>
      <c r="H654" s="406"/>
      <c r="I654" s="407"/>
      <c r="J654" s="51">
        <f>ROUND(J651*H654,0)</f>
        <v>0</v>
      </c>
      <c r="K654" s="516"/>
      <c r="L654" s="42">
        <v>0</v>
      </c>
      <c r="M654" s="406"/>
      <c r="N654" s="42">
        <v>0</v>
      </c>
      <c r="O654" s="406">
        <f t="shared" si="744"/>
        <v>0</v>
      </c>
      <c r="P654" s="42"/>
      <c r="Q654" s="406"/>
      <c r="R654" s="51">
        <f t="shared" ref="R654" si="753">ROUND(R651*Q654,0)</f>
        <v>0</v>
      </c>
      <c r="S654" s="406"/>
      <c r="T654" s="51">
        <f t="shared" ref="T654:X654" si="754">ROUND(T651*S654,0)</f>
        <v>0</v>
      </c>
      <c r="U654" s="406"/>
      <c r="V654" s="51">
        <f t="shared" si="754"/>
        <v>0</v>
      </c>
      <c r="W654" s="406"/>
      <c r="X654" s="51">
        <f t="shared" si="754"/>
        <v>0</v>
      </c>
      <c r="Y654" s="406"/>
      <c r="Z654" s="51"/>
      <c r="AA654" s="406"/>
      <c r="AB654" s="51">
        <f>+Z655</f>
        <v>0</v>
      </c>
    </row>
    <row r="655" spans="2:28" x14ac:dyDescent="0.25">
      <c r="B655" s="511"/>
      <c r="C655" s="512" t="s">
        <v>977</v>
      </c>
      <c r="D655" s="513"/>
      <c r="E655" s="514"/>
      <c r="F655" s="515"/>
      <c r="G655" s="42"/>
      <c r="H655" s="406"/>
      <c r="I655" s="407"/>
      <c r="J655" s="51"/>
      <c r="K655" s="516"/>
      <c r="L655" s="42"/>
      <c r="M655" s="406"/>
      <c r="N655" s="42"/>
      <c r="O655" s="406">
        <f t="shared" si="744"/>
        <v>0</v>
      </c>
      <c r="P655" s="42"/>
      <c r="Q655" s="406"/>
      <c r="R655" s="51">
        <f>+G654-R654</f>
        <v>0</v>
      </c>
      <c r="S655" s="406"/>
      <c r="T655" s="51">
        <f t="shared" ref="T655:X655" si="755">+R655-T654</f>
        <v>0</v>
      </c>
      <c r="U655" s="406"/>
      <c r="V655" s="51">
        <f t="shared" si="755"/>
        <v>0</v>
      </c>
      <c r="W655" s="406"/>
      <c r="X655" s="51">
        <f t="shared" si="755"/>
        <v>0</v>
      </c>
      <c r="Y655" s="406"/>
      <c r="Z655" s="51"/>
      <c r="AA655" s="406"/>
      <c r="AB655" s="51">
        <f t="shared" ref="AB655" si="756">+Z655-AB654</f>
        <v>0</v>
      </c>
    </row>
    <row r="656" spans="2:28" x14ac:dyDescent="0.25">
      <c r="B656" s="511"/>
      <c r="C656" s="512"/>
      <c r="D656" s="513"/>
      <c r="E656" s="514"/>
      <c r="F656" s="515"/>
      <c r="G656" s="42"/>
      <c r="H656" s="406"/>
      <c r="I656" s="407"/>
      <c r="J656" s="51"/>
      <c r="K656" s="516"/>
      <c r="L656" s="42"/>
      <c r="M656" s="406"/>
      <c r="N656" s="42"/>
      <c r="O656" s="406">
        <f t="shared" si="744"/>
        <v>0</v>
      </c>
      <c r="P656" s="42"/>
      <c r="Q656" s="406"/>
      <c r="R656" s="51"/>
      <c r="S656" s="406"/>
      <c r="T656" s="51"/>
      <c r="U656" s="406"/>
      <c r="V656" s="51"/>
      <c r="W656" s="406"/>
      <c r="X656" s="51"/>
      <c r="Y656" s="406"/>
      <c r="Z656" s="51"/>
      <c r="AA656" s="406"/>
      <c r="AB656" s="51"/>
    </row>
    <row r="657" spans="2:28" x14ac:dyDescent="0.25">
      <c r="B657" s="511"/>
      <c r="C657" s="512"/>
      <c r="D657" s="513"/>
      <c r="E657" s="514"/>
      <c r="F657" s="515"/>
      <c r="G657" s="42"/>
      <c r="H657" s="406"/>
      <c r="I657" s="407"/>
      <c r="J657" s="51"/>
      <c r="K657" s="516"/>
      <c r="L657" s="42"/>
      <c r="M657" s="406"/>
      <c r="N657" s="42"/>
      <c r="O657" s="406">
        <f t="shared" si="744"/>
        <v>0</v>
      </c>
      <c r="P657" s="42"/>
      <c r="Q657" s="406"/>
      <c r="R657" s="51"/>
      <c r="S657" s="406"/>
      <c r="T657" s="51"/>
      <c r="U657" s="406"/>
      <c r="V657" s="51"/>
      <c r="W657" s="406"/>
      <c r="X657" s="51"/>
      <c r="Y657" s="406"/>
      <c r="Z657" s="51"/>
      <c r="AA657" s="406"/>
      <c r="AB657" s="51"/>
    </row>
    <row r="658" spans="2:28" x14ac:dyDescent="0.25">
      <c r="B658" s="511"/>
      <c r="C658" s="512" t="s">
        <v>1442</v>
      </c>
      <c r="D658" s="513"/>
      <c r="E658" s="514"/>
      <c r="F658" s="515"/>
      <c r="G658" s="42">
        <f>G649-G654</f>
        <v>4546678119</v>
      </c>
      <c r="H658" s="406"/>
      <c r="I658" s="407"/>
      <c r="J658" s="51">
        <f>J649-J654</f>
        <v>0</v>
      </c>
      <c r="K658" s="516"/>
      <c r="L658" s="42">
        <f>L649-L654</f>
        <v>436112442</v>
      </c>
      <c r="M658" s="406"/>
      <c r="N658" s="42">
        <f>N649-N654</f>
        <v>132918696</v>
      </c>
      <c r="O658" s="406">
        <f t="shared" si="744"/>
        <v>0</v>
      </c>
      <c r="P658" s="42">
        <f>P649-P654</f>
        <v>4546678119</v>
      </c>
      <c r="Q658" s="406"/>
      <c r="R658" s="51">
        <f>R649-R654</f>
        <v>538275525.52999997</v>
      </c>
      <c r="S658" s="406"/>
      <c r="T658" s="51">
        <f>T649-T654</f>
        <v>519297600.565</v>
      </c>
      <c r="U658" s="406"/>
      <c r="V658" s="51">
        <f>V649-V654</f>
        <v>0</v>
      </c>
      <c r="W658" s="406"/>
      <c r="X658" s="51">
        <f>X649-X654</f>
        <v>0</v>
      </c>
      <c r="Y658" s="406"/>
      <c r="Z658" s="51">
        <f>Z649-Z654</f>
        <v>1057573125.095</v>
      </c>
      <c r="AA658" s="406"/>
      <c r="AB658" s="51">
        <f>AB649-AB654</f>
        <v>3489104993.9049997</v>
      </c>
    </row>
    <row r="659" spans="2:28" x14ac:dyDescent="0.25">
      <c r="B659" s="511"/>
      <c r="C659" s="512" t="s">
        <v>1443</v>
      </c>
      <c r="D659" s="513"/>
      <c r="E659" s="514"/>
      <c r="F659" s="515"/>
      <c r="G659" s="42">
        <v>253321881</v>
      </c>
      <c r="H659" s="406"/>
      <c r="I659" s="407"/>
      <c r="J659" s="51"/>
      <c r="K659" s="516"/>
      <c r="L659" s="42"/>
      <c r="M659" s="406"/>
      <c r="N659" s="42"/>
      <c r="O659" s="406"/>
      <c r="P659" s="42">
        <v>253321881</v>
      </c>
      <c r="Q659" s="406"/>
      <c r="R659" s="51">
        <v>89122506.969999999</v>
      </c>
      <c r="S659" s="406"/>
      <c r="T659" s="51">
        <v>89122506.969999999</v>
      </c>
      <c r="U659" s="406"/>
      <c r="V659" s="51"/>
      <c r="W659" s="406"/>
      <c r="X659" s="51"/>
      <c r="Y659" s="406"/>
      <c r="Z659" s="51">
        <f t="shared" ref="Z659" si="757">+R659+T659+V659+X659</f>
        <v>178245013.94</v>
      </c>
      <c r="AA659" s="406"/>
      <c r="AB659" s="51">
        <f>+G659-Z659</f>
        <v>75076867.060000002</v>
      </c>
    </row>
    <row r="660" spans="2:28" x14ac:dyDescent="0.25">
      <c r="B660" s="511"/>
      <c r="C660" s="512" t="s">
        <v>1444</v>
      </c>
      <c r="D660" s="513"/>
      <c r="E660" s="514"/>
      <c r="F660" s="515"/>
      <c r="G660" s="42">
        <f>+G658+G659</f>
        <v>4800000000</v>
      </c>
      <c r="H660" s="406"/>
      <c r="I660" s="407"/>
      <c r="J660" s="51"/>
      <c r="K660" s="516"/>
      <c r="L660" s="42"/>
      <c r="M660" s="406"/>
      <c r="N660" s="42"/>
      <c r="O660" s="406"/>
      <c r="P660" s="42">
        <f>+P658+P659</f>
        <v>4800000000</v>
      </c>
      <c r="Q660" s="406"/>
      <c r="R660" s="51">
        <f>+R658+R659</f>
        <v>627398032.5</v>
      </c>
      <c r="S660" s="406"/>
      <c r="T660" s="51">
        <f>+T658+T659</f>
        <v>608420107.53499997</v>
      </c>
      <c r="U660" s="406"/>
      <c r="V660" s="51"/>
      <c r="W660" s="406"/>
      <c r="X660" s="51"/>
      <c r="Y660" s="406"/>
      <c r="Z660" s="51">
        <f>+Z658+Z659</f>
        <v>1235818139.0350001</v>
      </c>
      <c r="AA660" s="406"/>
      <c r="AB660" s="51">
        <f>+G660-Z660</f>
        <v>3564181860.9650002</v>
      </c>
    </row>
    <row r="662" spans="2:28" hidden="1" x14ac:dyDescent="0.25">
      <c r="G662" s="517">
        <f>G658-C14</f>
        <v>0</v>
      </c>
      <c r="J662" s="518">
        <f>J658-F14</f>
        <v>0</v>
      </c>
      <c r="K662" s="519"/>
      <c r="L662" s="519"/>
      <c r="M662" s="519"/>
      <c r="N662" s="519"/>
      <c r="O662" s="519"/>
      <c r="P662" s="517"/>
      <c r="Y662" s="520"/>
      <c r="Z662" s="520"/>
      <c r="AA662" s="520"/>
      <c r="AB662" s="520"/>
    </row>
    <row r="663" spans="2:28" x14ac:dyDescent="0.25">
      <c r="G663" s="527">
        <f>C14-G658</f>
        <v>0</v>
      </c>
      <c r="J663" s="517"/>
      <c r="K663" s="519"/>
      <c r="L663" s="519"/>
      <c r="M663" s="519"/>
      <c r="N663" s="519"/>
      <c r="O663" s="519"/>
      <c r="P663" s="521"/>
      <c r="X663" s="353"/>
      <c r="Y663" s="353">
        <v>32380270.161290299</v>
      </c>
      <c r="Z663" s="353"/>
      <c r="AA663" s="521">
        <f>(AB658+Z658)-C14</f>
        <v>0</v>
      </c>
    </row>
    <row r="664" spans="2:28" x14ac:dyDescent="0.25">
      <c r="F664" s="522"/>
      <c r="J664" s="517"/>
      <c r="K664" s="523">
        <f>J664-J663</f>
        <v>0</v>
      </c>
      <c r="L664" s="519"/>
      <c r="M664" s="519"/>
      <c r="N664" s="523"/>
      <c r="O664" s="519"/>
      <c r="P664" s="524"/>
      <c r="R664" s="517"/>
      <c r="Y664" s="353">
        <f>Y663/I567</f>
        <v>2383.2855032451789</v>
      </c>
      <c r="Z664" s="353"/>
      <c r="AA664" s="353"/>
      <c r="AB664" s="525"/>
    </row>
    <row r="665" spans="2:28" ht="13.8" thickBot="1" x14ac:dyDescent="0.3">
      <c r="C665" s="586"/>
      <c r="D665" s="586"/>
      <c r="E665" s="118"/>
      <c r="F665" s="76"/>
      <c r="G665" s="76"/>
      <c r="H665" s="586"/>
      <c r="I665" s="586"/>
      <c r="J665" s="586"/>
      <c r="K665" s="586"/>
      <c r="L665" s="586"/>
      <c r="P665" s="544"/>
      <c r="S665" s="364" t="s">
        <v>1448</v>
      </c>
      <c r="Z665" s="517"/>
      <c r="AA665" s="526"/>
    </row>
    <row r="666" spans="2:28" x14ac:dyDescent="0.25">
      <c r="C666" s="191" t="s">
        <v>1030</v>
      </c>
      <c r="D666" s="118"/>
      <c r="E666" s="118"/>
      <c r="F666" s="76"/>
      <c r="G666" s="76"/>
      <c r="H666" s="192"/>
      <c r="I666" s="192"/>
      <c r="J666" s="118"/>
      <c r="K666" s="191" t="s">
        <v>1445</v>
      </c>
      <c r="N666" s="191"/>
      <c r="P666" s="543"/>
    </row>
    <row r="667" spans="2:28" ht="14.4" x14ac:dyDescent="0.3">
      <c r="C667" s="187" t="s">
        <v>1031</v>
      </c>
      <c r="D667" s="70"/>
      <c r="E667" s="70"/>
      <c r="F667" s="70"/>
      <c r="G667" s="70"/>
      <c r="H667" s="188"/>
      <c r="I667" s="188"/>
      <c r="J667"/>
      <c r="K667" s="364" t="s">
        <v>1446</v>
      </c>
      <c r="N667" s="187"/>
      <c r="P667" s="543"/>
    </row>
    <row r="668" spans="2:28" x14ac:dyDescent="0.25">
      <c r="Z668" s="517"/>
    </row>
  </sheetData>
  <protectedRanges>
    <protectedRange sqref="B21:E432 E434:E441 C442:E567 B434:B567" name="Columnas A a D"/>
    <protectedRange sqref="B575:D615 D618:D620 D623:D625 D627:D629 B645:D645 C634" name="EDIT_PMA_1"/>
    <protectedRange sqref="E575:F615 E645:F645" name="EDIT_PMA_3"/>
    <protectedRange sqref="F627:F631 F633:F634 B627:C631 B633:C633 D630:E630 B621:F621 B623:C625 B618:C620 E618:F620 E623:F625 E627:E629 B634" name="EDIT_PMT_1"/>
    <protectedRange sqref="C434:D441" name="Columnas A a D_1"/>
  </protectedRanges>
  <autoFilter ref="A20:AC660" xr:uid="{00000000-0001-0000-0000-000000000000}"/>
  <mergeCells count="76">
    <mergeCell ref="H12:M12"/>
    <mergeCell ref="K16:N18"/>
    <mergeCell ref="N8:O8"/>
    <mergeCell ref="H4:M4"/>
    <mergeCell ref="H5:M5"/>
    <mergeCell ref="H6:M6"/>
    <mergeCell ref="H7:M7"/>
    <mergeCell ref="H8:M8"/>
    <mergeCell ref="Y16:Z16"/>
    <mergeCell ref="Y17:Z18"/>
    <mergeCell ref="AA16:AB18"/>
    <mergeCell ref="Q16:R16"/>
    <mergeCell ref="S16:T16"/>
    <mergeCell ref="Q17:R17"/>
    <mergeCell ref="S17:T17"/>
    <mergeCell ref="Q18:R18"/>
    <mergeCell ref="S18:T18"/>
    <mergeCell ref="U16:V16"/>
    <mergeCell ref="W16:X16"/>
    <mergeCell ref="U17:V17"/>
    <mergeCell ref="W17:X17"/>
    <mergeCell ref="U18:V18"/>
    <mergeCell ref="W18:X18"/>
    <mergeCell ref="B1:F3"/>
    <mergeCell ref="O19:P19"/>
    <mergeCell ref="O16:P18"/>
    <mergeCell ref="C4:F4"/>
    <mergeCell ref="C5:F5"/>
    <mergeCell ref="C6:F6"/>
    <mergeCell ref="C7:F7"/>
    <mergeCell ref="C8:F8"/>
    <mergeCell ref="C9:F9"/>
    <mergeCell ref="C10:F10"/>
    <mergeCell ref="C11:F11"/>
    <mergeCell ref="C12:F12"/>
    <mergeCell ref="C14:F14"/>
    <mergeCell ref="C13:F13"/>
    <mergeCell ref="B16:G18"/>
    <mergeCell ref="H16:J18"/>
    <mergeCell ref="Q4:T4"/>
    <mergeCell ref="Q5:T5"/>
    <mergeCell ref="Q6:T6"/>
    <mergeCell ref="Q7:T7"/>
    <mergeCell ref="Q8:T8"/>
    <mergeCell ref="Q9:T9"/>
    <mergeCell ref="Q10:T10"/>
    <mergeCell ref="Q11:T11"/>
    <mergeCell ref="Q12:T12"/>
    <mergeCell ref="C665:D665"/>
    <mergeCell ref="Q14:T14"/>
    <mergeCell ref="N12:O12"/>
    <mergeCell ref="N9:O9"/>
    <mergeCell ref="N10:O10"/>
    <mergeCell ref="N11:O11"/>
    <mergeCell ref="K665:L665"/>
    <mergeCell ref="Q13:T13"/>
    <mergeCell ref="H665:J665"/>
    <mergeCell ref="H9:M9"/>
    <mergeCell ref="H10:M10"/>
    <mergeCell ref="H11:M11"/>
    <mergeCell ref="G1:T3"/>
    <mergeCell ref="Y1:AB1"/>
    <mergeCell ref="N13:O13"/>
    <mergeCell ref="H14:M14"/>
    <mergeCell ref="N14:O14"/>
    <mergeCell ref="Y14:Z14"/>
    <mergeCell ref="AA14:AB14"/>
    <mergeCell ref="Y4:AB8"/>
    <mergeCell ref="Y9:Z9"/>
    <mergeCell ref="AA9:AB9"/>
    <mergeCell ref="Y12:Z12"/>
    <mergeCell ref="AA12:AB12"/>
    <mergeCell ref="H13:M13"/>
    <mergeCell ref="N4:O4"/>
    <mergeCell ref="N6:O6"/>
    <mergeCell ref="N7:O7"/>
  </mergeCells>
  <phoneticPr fontId="19" type="noConversion"/>
  <conditionalFormatting sqref="B434:B567">
    <cfRule type="cellIs" dxfId="307" priority="814" operator="notEqual">
      <formula>0</formula>
    </cfRule>
  </conditionalFormatting>
  <conditionalFormatting sqref="B22:D23 B56:C56 B57:D59 B62:D66 B68:D72 B74:D78 B80:D83 B85:D86 B88:D92 B94:D101 B103:D110 B112:D114 B116:D176 B179:D196 B198:D216 B218:D228 B230:D234 B236:D244 B247:D262 B264:D267 B269:D276 B278:D291 B293:D308 B311:D313 B315:D321 B323:D348 B350:D353 B355:D358 B360:D368 B374:D402 B404:D412 B414:D418 B420:D428">
    <cfRule type="cellIs" dxfId="306" priority="826" operator="notEqual">
      <formula>0</formula>
    </cfRule>
  </conditionalFormatting>
  <conditionalFormatting sqref="B25:D48 B50:D54">
    <cfRule type="cellIs" dxfId="305" priority="821" operator="notEqual">
      <formula>0</formula>
    </cfRule>
  </conditionalFormatting>
  <conditionalFormatting sqref="B370:D372">
    <cfRule type="cellIs" dxfId="304" priority="816" operator="notEqual">
      <formula>0</formula>
    </cfRule>
  </conditionalFormatting>
  <conditionalFormatting sqref="B430:D432">
    <cfRule type="cellIs" dxfId="303" priority="48" operator="notEqual">
      <formula>0</formula>
    </cfRule>
  </conditionalFormatting>
  <conditionalFormatting sqref="B577:D577">
    <cfRule type="cellIs" dxfId="302" priority="808" operator="notEqual">
      <formula>0</formula>
    </cfRule>
  </conditionalFormatting>
  <conditionalFormatting sqref="B579:D583">
    <cfRule type="cellIs" dxfId="301" priority="806" operator="notEqual">
      <formula>0</formula>
    </cfRule>
  </conditionalFormatting>
  <conditionalFormatting sqref="B585:D587">
    <cfRule type="cellIs" dxfId="300" priority="804" operator="notEqual">
      <formula>0</formula>
    </cfRule>
  </conditionalFormatting>
  <conditionalFormatting sqref="B589:D592">
    <cfRule type="cellIs" dxfId="299" priority="802" operator="notEqual">
      <formula>0</formula>
    </cfRule>
  </conditionalFormatting>
  <conditionalFormatting sqref="B594:D595">
    <cfRule type="cellIs" dxfId="298" priority="800" operator="notEqual">
      <formula>0</formula>
    </cfRule>
  </conditionalFormatting>
  <conditionalFormatting sqref="B598:D601">
    <cfRule type="cellIs" dxfId="297" priority="798" operator="notEqual">
      <formula>0</formula>
    </cfRule>
  </conditionalFormatting>
  <conditionalFormatting sqref="B603:D605">
    <cfRule type="cellIs" dxfId="296" priority="792" operator="notEqual">
      <formula>0</formula>
    </cfRule>
  </conditionalFormatting>
  <conditionalFormatting sqref="B608:D611">
    <cfRule type="cellIs" dxfId="295" priority="790" operator="notEqual">
      <formula>0</formula>
    </cfRule>
  </conditionalFormatting>
  <conditionalFormatting sqref="B618:D621">
    <cfRule type="cellIs" dxfId="294" priority="782" operator="notEqual">
      <formula>0</formula>
    </cfRule>
  </conditionalFormatting>
  <conditionalFormatting sqref="B623:D625">
    <cfRule type="cellIs" dxfId="293" priority="780" operator="notEqual">
      <formula>0</formula>
    </cfRule>
  </conditionalFormatting>
  <conditionalFormatting sqref="B627:D631">
    <cfRule type="cellIs" dxfId="292" priority="778" operator="notEqual">
      <formula>0</formula>
    </cfRule>
  </conditionalFormatting>
  <conditionalFormatting sqref="B633:D634">
    <cfRule type="cellIs" dxfId="291" priority="768" operator="notEqual">
      <formula>0</formula>
    </cfRule>
  </conditionalFormatting>
  <conditionalFormatting sqref="B636:D645">
    <cfRule type="cellIs" dxfId="290" priority="628" operator="notEqual">
      <formula>0</formula>
    </cfRule>
  </conditionalFormatting>
  <conditionalFormatting sqref="B22:E23 B56:E59 B62:E66 B68:E72 B74:E78 B80:E83 B85:E86 B88:E92 B94:E101 B103:E110 B112:E114 B116:E176 B179:E196 B198:E216 B218:E228 B230:E234 B236:E244 B247:E262 B264:E267 B269:E276 B278:E291 B293:E308 B311:E313 B315:E321 B323:E348 B350:E353 B355:E358 B360:E368 B374:E402 B404:E412 B414:E418 B420:E428 B25:E48 B50:E54 B370:E372 B577:E577 B579:E583 B585:E587 B589:E592 B594:E595 B598:E601 B603:E605 B608:E611 B618:E621 B623:E625 B627:E631 B633:E634 B636:E645 B430:E432 K22:K23 M22:M23 O22:O23 Q22:Q23 S22:S23 Y22:Y23 K25:K48 M25:M48 O25:O48 Q25:Q48 S25:S48 Y25:Y48 K50:K54 M50:M54 O50:O54 Q50:Q54 S50:S54 Y50:Y54 K56:K59 M56:M59 O56:O59 Q56:Q59 S56:S59 Y56:Y59 K62:K66 M62:M66 O62:O66 Q62:Q66 S62:S66 Y62:Y66 K68:K72 M68:M72 O68:O72 Q68:Q72 S68:S72 Y68:Y72 K74:K78 M74:M78 O74:O78 Q74:Q78 S74:S78 Y74:Y78 K80:K83 M80:M83 O80:O83 Q80:Q83 S80:S83 Y80:Y83 K85:K86 M85:M86 O85:O86 Q85:Q86 S85:S86 Y85:Y86 K88:K92 M88:M92 O88:O92 Q88:Q92 S88:S92 Y88:Y92 K94:K101 M94:M101 O94:O101 Q94:Q101 S94:S101 Y94:Y101 K103:K110 M103:M110 O103:O110 Q103:Q110 S103:S110 Y103:Y110 K112:K114 M112:M114 O112:O114 Q112:Q114 S112:S114 Y112:Y114 K116:K176 M116:M176 O116:O176 Q116:Q176 S116:S176 Y116:Y176 K179:K196 M179:M196 O179:O196 Q179:Q196 S179:S196 Y179:Y196 K198:K216 M198:M216 O198:O216 Q198:Q216 S198:S216 Y198:Y216 K218:K228 M218:M228 O218:O228 Q218:Q228 S218:S228 Y218:Y228 K230:K234 M230:M234 O230:O234 Q230:Q234 S230:S234 Y230:Y234 K236:K244 M236:M244 O236:O244 Q236:Q244 S236:S244 Y236:Y244 K247:K262 M247:M262 O247:O262 Q247:Q262 S247:S262 Y247:Y262 K264:K267 M264:M267 O264:O267 Q264:Q267 S264:S267 Y264:Y267 K269:K276 M269:M276 O269:O276 Q269:Q276 S269:S276 Y269:Y276 K278:K291 M278:M291 O278:O291 Q278:Q291 S278:S291 Y278:Y291 K293:K308 M293:M308 O293:O308 Q293:Q308 S293:S308 Y293:Y308 K311:K313 M311:M313 O311:O313 Q311:Q313 S311:S313 Y311:Y313 K315:K321 M315:M321 O315:O321 Q315:Q321 S315:S321 Y315:Y321 K323:K348 M323:M348 O323:O348 Q323:Q348 S323:S348 Y323:Y348 K350:K353 M350:M353 O350:O353 Q350:Q353 S350:S353 Y350:Y353 K355:K358 M355:M358 O355:O358 Q355:Q358 S355:S358 Y355:Y358 K360:K368 M360:M368 O360:O368 Q360:Q368 S360:S368 Y360:Y368 K370:K372 M370:M372 O370:O372 Q370:Q372 S370:S372 Y370:Y372 K374:K402 M374:M402 O374:O402 Q374:Q402 S374:S402 Y374:Y402 K404:K412 M404:M412 O404:O412 Q404:Q412 S404:S412 Y404:Y412 K414:K418 M414:M418 O414:O418 Q414:Q418 S414:S418 Y414:Y418 K420:K428 M420:M428 O420:O428 Q420:Q428 S420:S428 Y420:Y428 K430:K432 M430:M432 O430:O432 Q430:Q432 S430:S432 Y430:Y432 E434:E441 H577:I577 K577 M577 O577 Q577 S577 Y577 H579:I583 K579:K583 M579:M583 O579:O583 Q579:Q583 S579:S583 Y579:Y583 H585:I587 K585:K587 M585:M587 O585:O587 Q585:Q587 S585:S587 Y585:Y587 H589:I592 K589:K592 M589:M592 O589:O592 Q589:Q592 S589:S592 Y589:Y592 H594:I595 K594:K595 M594:M595 O594:O595 Q594:Q595 S594:S595 Y594:Y595 H598:I601 K598:K601 M598:M601 O598:O601 Q598:Q601 S598:S601 Y598:Y601 H603:I605 K603:K605 M603:M605 O603:O605 Q603:Q605 S603:S605 Y603:Y605 H608:I611 K608:K611 M608:M611 O608:O611 Q608:Q611 S608:S611 Y608:Y611 H618:I621 K618:K621 M618:M621 O618:O621 Q618:Q621 S618:S621 Y618:Y621 H623:I625 K623:K625 M623:M625 O623:O625 Q623:Q625 S623:S625 Y623:Y625 H627:I631 K627:K631 M627:M631 O627:O631 Q627:Q631 S627:S631 Y627:Y631 H633:I634 K633:K634 M633:M634 O633:O634 Q633:Q634 S633:S634 Y634 H636:I644 K636:K644 M636:M644 O636:O644 Q636:Q644 S636:S644 Y636:Y644 H647:I647 K647 M647 O647 Q647 S647 Y647 B434:B567 AA434:AA567 C442:E567 H434:H567 K434:K567 M434:M567 Q434:Q567 S434:S567 U434:U567 W434:W567 Y434:Y567 O434:O567">
    <cfRule type="expression" dxfId="289" priority="828">
      <formula>AND($A22&lt;&gt;0,$C22&lt;&gt;0,$D22=0)</formula>
    </cfRule>
  </conditionalFormatting>
  <conditionalFormatting sqref="C436:D441">
    <cfRule type="expression" dxfId="288" priority="12">
      <formula>AND($A436&lt;&gt;0,$C436&lt;&gt;0,$D436=0)</formula>
    </cfRule>
  </conditionalFormatting>
  <conditionalFormatting sqref="C436:D567">
    <cfRule type="cellIs" dxfId="287" priority="11" operator="notEqual">
      <formula>0</formula>
    </cfRule>
  </conditionalFormatting>
  <conditionalFormatting sqref="D56:D59">
    <cfRule type="cellIs" dxfId="286" priority="824" operator="notEqual">
      <formula>0</formula>
    </cfRule>
  </conditionalFormatting>
  <conditionalFormatting sqref="H22:H23 H25:H48 H50:H54 H56:H59 H62:H66 H68:H72 H74:H78 H80:H83 H88:H92 H94:H101 H103:H110 H112:H114 H116:H176 H179:H196 H198:H216 H218:H228 H230:H234 H236:H244 H247:H262 H264:H267 H269:H276 H278:H291 H293:H308 H311:H313 H315:H321 H323:H348 H350:H353 H355:H358 H360:H368 H370:H372 H374:H402 H404:H412 H414:H418 H420:H428 H430:H432">
    <cfRule type="expression" dxfId="285" priority="9">
      <formula>AND($A22&lt;&gt;0,$C22&lt;&gt;0,$D22=0)</formula>
    </cfRule>
  </conditionalFormatting>
  <conditionalFormatting sqref="H85:H86">
    <cfRule type="expression" dxfId="284" priority="7">
      <formula>AND($A85&lt;&gt;0,$C85&lt;&gt;0,$D85=0)</formula>
    </cfRule>
  </conditionalFormatting>
  <conditionalFormatting sqref="J569">
    <cfRule type="cellIs" dxfId="283" priority="461" operator="lessThan">
      <formula>0</formula>
    </cfRule>
  </conditionalFormatting>
  <conditionalFormatting sqref="L569">
    <cfRule type="cellIs" dxfId="282" priority="455" operator="lessThan">
      <formula>0</formula>
    </cfRule>
  </conditionalFormatting>
  <conditionalFormatting sqref="N569">
    <cfRule type="cellIs" dxfId="281" priority="454" operator="lessThan">
      <formula>0</formula>
    </cfRule>
  </conditionalFormatting>
  <conditionalFormatting sqref="P569">
    <cfRule type="cellIs" dxfId="280" priority="453" operator="lessThan">
      <formula>0</formula>
    </cfRule>
  </conditionalFormatting>
  <conditionalFormatting sqref="R569">
    <cfRule type="cellIs" dxfId="279" priority="127" operator="lessThan">
      <formula>0</formula>
    </cfRule>
  </conditionalFormatting>
  <conditionalFormatting sqref="T569 X569">
    <cfRule type="cellIs" dxfId="278" priority="102" operator="lessThan">
      <formula>0</formula>
    </cfRule>
  </conditionalFormatting>
  <conditionalFormatting sqref="U22:U23 W22:W23 U25:U48 W25:W48 U50:U54 W50:W54 U56:U59 W56:W59 U62:U66 W62:W66 U68:U72 W68:W72 U74:U78 W74:W78 U80:U83 W80:W83 U85:U86 W85:W86 U88:U92 W88:W92 U94:U101 W94:W101 U103:U110 W103:W110 U112:U114 W112:W114 U116:U176 W116:W176 U179:U196 W179:W196 U198:U216 W198:W216 U218:U228 W218:W228 U230:U234 W230:W234 U236:U244 W236:W244 U247:U262 W247:W262 U264:U267 W264:W267 U269:U276 W269:W276 U278:U291 W278:W291 U293:U308 W293:W308 U311:U313 W311:W313 U315:U321 W315:W321 U323:U348 W323:W348 U350:U353 W350:W353 U355:U358 W355:W358 U360:U368 W360:W368 U370:U372 W370:W372 U374:U402 W374:W402 U404:U412 W404:W412 U414:U418 W414:W418 U420:U428 W420:W428 U430:U432 W430:W432 U577 W577 U579:U583 W579:W583 U585:U587 W585:W587 U589:U592 W589:W592 U594:U595 W594:W595 U598:U601 W598:W601 U603:U605 W603:W605 U608:U611 W608:W611 U618:U621 W618:W621 U623:U625 W623:W625 U627:U631 W627:W631 U633:U634 W633:W634 U636:U644 W636:W644 U647 W647">
    <cfRule type="expression" dxfId="277" priority="4">
      <formula>AND($A22&lt;&gt;0,$C22&lt;&gt;0,$D22=0)</formula>
    </cfRule>
  </conditionalFormatting>
  <conditionalFormatting sqref="V569">
    <cfRule type="cellIs" dxfId="276" priority="3" operator="lessThan">
      <formula>0</formula>
    </cfRule>
  </conditionalFormatting>
  <conditionalFormatting sqref="Y636">
    <cfRule type="expression" dxfId="275" priority="830">
      <formula>AND($A633&lt;&gt;0,$C633&lt;&gt;0,$D633=0)</formula>
    </cfRule>
  </conditionalFormatting>
  <conditionalFormatting sqref="Z569">
    <cfRule type="cellIs" dxfId="274" priority="77" operator="lessThan">
      <formula>0</formula>
    </cfRule>
  </conditionalFormatting>
  <conditionalFormatting sqref="AA22:AA23 AA25:AA26 AA28:AA48 AA50:AA54 AA56:AA59 AA62:AA66 AA68:AA72 AA74:AA78 AA80:AA83 AA85:AA86 AA88:AA92 AA94:AA101 AA103:AA110 AA112:AA114 AA116:AA176 AA179:AA196 AA198:AA216 AA218:AA228 AA230:AA234 AA236:AA244 AA247:AA262 AA264:AA267 AA269:AA276 AA278:AA291 AA293:AA308 AA311:AA313 AA315:AA321 AA323:AA348 AA350:AA353 AA355:AA358 AA360:AA368 AA370:AA372 AA374:AA402 AA404:AA412 AA414:AA418 AA420:AA428 AA430:AA432 AA577 AA579:AA583 AA585:AA587 AA589:AA592 AA594:AA595 AA598:AA601 AA603:AA605 AA608:AA611 AA618:AA621 AA623:AA625 AA627:AA631 AA633:AA634 AA636:AA644 AA647">
    <cfRule type="expression" dxfId="273" priority="15">
      <formula>AND($A22&lt;&gt;0,$C22&lt;&gt;0,$D22=0)</formula>
    </cfRule>
  </conditionalFormatting>
  <conditionalFormatting sqref="AA22:AA26 AA575:AA643 AA28:AA573">
    <cfRule type="cellIs" dxfId="272" priority="13" operator="lessThan">
      <formula>0</formula>
    </cfRule>
  </conditionalFormatting>
  <conditionalFormatting sqref="AA27">
    <cfRule type="expression" dxfId="271" priority="1">
      <formula>AND($A27&lt;&gt;0,$C27&lt;&gt;0,$D27=0)</formula>
    </cfRule>
  </conditionalFormatting>
  <conditionalFormatting sqref="AB569">
    <cfRule type="cellIs" dxfId="270" priority="14" operator="lessThan">
      <formula>0</formula>
    </cfRule>
  </conditionalFormatting>
  <printOptions horizontalCentered="1"/>
  <pageMargins left="0.25" right="0.25" top="0.75" bottom="0.75" header="0.3" footer="0.3"/>
  <pageSetup paperSize="119" scale="49" fitToHeight="0" orientation="landscape" r:id="rId1"/>
  <ignoredErrors>
    <ignoredError sqref="AA634" formula="1"/>
  </ignoredErrors>
  <drawing r:id="rId2"/>
  <legacyDrawing r:id="rId3"/>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000-000000000000}">
          <x14:formula1>
            <xm:f>'https://d.docs.live.net/1cd8fcfda450f72a/EMDUCE/Técnica/CONTRATOS 2021/La Ceja/16. Plaza de Mercado/2. Obra/1. Presupuesto oferentes/[Presupuesto Oferentes Plaza Mercado La Ceja .xlsx]INSUMOS GENERALES'!#REF!</xm:f>
          </x14:formula1>
          <xm:sqref>C631</xm:sqref>
        </x14:dataValidation>
        <x14:dataValidation type="list" allowBlank="1" showInputMessage="1" showErrorMessage="1" xr:uid="{00000000-0002-0000-0000-000001000000}">
          <x14:formula1>
            <xm:f>'https://d.docs.live.net/1cd8fcfda450f72a/EMDUCE/Técnica/CONTRATOS 2021/La Ceja/16. Plaza de Mercado/2. Obra/1. Presupuesto oferentes/[Presupuesto Oferentes Plaza Mercado La Ceja .xlsx]INSUMOS MANO DE OBRA'!#REF!</xm:f>
          </x14:formula1>
          <xm:sqref>C633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950E-7993-4EBE-A275-1956B1ABEBCD}">
  <sheetPr>
    <pageSetUpPr fitToPage="1"/>
  </sheetPr>
  <dimension ref="A1:I1420"/>
  <sheetViews>
    <sheetView view="pageBreakPreview" zoomScale="96" zoomScaleNormal="66" zoomScaleSheetLayoutView="96" workbookViewId="0">
      <selection activeCell="G15" sqref="G15"/>
    </sheetView>
  </sheetViews>
  <sheetFormatPr baseColWidth="10" defaultColWidth="11.44140625" defaultRowHeight="13.8" x14ac:dyDescent="0.25"/>
  <cols>
    <col min="1" max="1" width="11.44140625" style="152"/>
    <col min="2" max="2" width="27.109375" style="152" customWidth="1"/>
    <col min="3" max="3" width="63.6640625" style="152" customWidth="1"/>
    <col min="4" max="4" width="12" style="152" bestFit="1" customWidth="1"/>
    <col min="5" max="5" width="18.5546875" style="152" customWidth="1"/>
    <col min="6" max="6" width="18.6640625" style="151" customWidth="1"/>
    <col min="7" max="7" width="24" style="151" bestFit="1" customWidth="1"/>
    <col min="8" max="8" width="19.109375" style="152" bestFit="1" customWidth="1"/>
    <col min="9" max="16384" width="11.44140625" style="152"/>
  </cols>
  <sheetData>
    <row r="1" spans="2:7" x14ac:dyDescent="0.25">
      <c r="B1" s="656"/>
      <c r="C1" s="660" t="s">
        <v>1006</v>
      </c>
      <c r="D1" s="660"/>
      <c r="E1" s="660"/>
      <c r="F1" s="660"/>
      <c r="G1" s="154" t="s">
        <v>1007</v>
      </c>
    </row>
    <row r="2" spans="2:7" x14ac:dyDescent="0.25">
      <c r="B2" s="656"/>
      <c r="C2" s="660"/>
      <c r="D2" s="660"/>
      <c r="E2" s="660"/>
      <c r="F2" s="660"/>
      <c r="G2" s="154" t="s">
        <v>1008</v>
      </c>
    </row>
    <row r="3" spans="2:7" x14ac:dyDescent="0.25">
      <c r="B3" s="656"/>
      <c r="C3" s="660"/>
      <c r="D3" s="660"/>
      <c r="E3" s="660"/>
      <c r="F3" s="660"/>
      <c r="G3" s="154" t="s">
        <v>1009</v>
      </c>
    </row>
    <row r="4" spans="2:7" x14ac:dyDescent="0.25">
      <c r="B4" s="656"/>
      <c r="C4" s="660"/>
      <c r="D4" s="660"/>
      <c r="E4" s="660"/>
      <c r="F4" s="660"/>
      <c r="G4" s="154" t="s">
        <v>1019</v>
      </c>
    </row>
    <row r="6" spans="2:7" x14ac:dyDescent="0.25">
      <c r="B6" s="657" t="s">
        <v>1005</v>
      </c>
      <c r="C6" s="658"/>
      <c r="D6" s="658"/>
      <c r="E6" s="658"/>
      <c r="F6" s="658"/>
      <c r="G6" s="659"/>
    </row>
    <row r="7" spans="2:7" ht="15" customHeight="1" x14ac:dyDescent="0.25">
      <c r="B7" s="153" t="s">
        <v>1014</v>
      </c>
      <c r="C7" s="661" t="s">
        <v>954</v>
      </c>
      <c r="D7" s="662"/>
      <c r="E7" s="662"/>
      <c r="F7" s="662"/>
      <c r="G7" s="663"/>
    </row>
    <row r="8" spans="2:7" x14ac:dyDescent="0.25">
      <c r="B8" s="153" t="s">
        <v>943</v>
      </c>
      <c r="C8" s="661" t="s">
        <v>1017</v>
      </c>
      <c r="D8" s="662"/>
      <c r="E8" s="662"/>
      <c r="F8" s="662"/>
      <c r="G8" s="663"/>
    </row>
    <row r="9" spans="2:7" x14ac:dyDescent="0.25">
      <c r="B9" s="153" t="s">
        <v>952</v>
      </c>
      <c r="C9" s="645">
        <v>4546678119</v>
      </c>
      <c r="D9" s="646"/>
      <c r="E9" s="646"/>
      <c r="F9" s="646"/>
      <c r="G9" s="647"/>
    </row>
    <row r="10" spans="2:7" x14ac:dyDescent="0.25">
      <c r="B10" s="153" t="s">
        <v>1015</v>
      </c>
      <c r="C10" s="648">
        <v>575</v>
      </c>
      <c r="D10" s="649"/>
      <c r="E10" s="649"/>
      <c r="F10" s="649"/>
      <c r="G10" s="650"/>
    </row>
    <row r="11" spans="2:7" x14ac:dyDescent="0.25">
      <c r="B11" s="153" t="s">
        <v>1016</v>
      </c>
      <c r="C11" s="651" t="s">
        <v>1018</v>
      </c>
      <c r="D11" s="652"/>
      <c r="E11" s="652"/>
      <c r="F11" s="652"/>
      <c r="G11" s="653"/>
    </row>
    <row r="13" spans="2:7" x14ac:dyDescent="0.25">
      <c r="B13" s="654" t="s">
        <v>1447</v>
      </c>
      <c r="C13" s="655"/>
      <c r="D13" s="655"/>
      <c r="E13" s="655"/>
      <c r="F13" s="655"/>
      <c r="G13" s="655"/>
    </row>
    <row r="14" spans="2:7" x14ac:dyDescent="0.25">
      <c r="B14" s="655"/>
      <c r="C14" s="655"/>
      <c r="D14" s="655"/>
      <c r="E14" s="655"/>
      <c r="F14" s="655"/>
      <c r="G14" s="655"/>
    </row>
    <row r="15" spans="2:7" ht="14.4" thickBot="1" x14ac:dyDescent="0.3"/>
    <row r="16" spans="2:7" x14ac:dyDescent="0.25">
      <c r="B16" s="166" t="s">
        <v>1010</v>
      </c>
      <c r="C16" s="167"/>
      <c r="D16" s="167"/>
      <c r="E16" s="167"/>
      <c r="F16" s="168"/>
      <c r="G16" s="178">
        <v>1</v>
      </c>
    </row>
    <row r="17" spans="2:7" ht="14.4" thickBot="1" x14ac:dyDescent="0.3">
      <c r="B17" s="121" t="s">
        <v>819</v>
      </c>
      <c r="C17" s="122" t="s">
        <v>978</v>
      </c>
      <c r="D17" s="123" t="s">
        <v>824</v>
      </c>
      <c r="E17" s="122" t="s">
        <v>1011</v>
      </c>
      <c r="F17" s="124" t="s">
        <v>1012</v>
      </c>
      <c r="G17" s="169" t="s">
        <v>1013</v>
      </c>
    </row>
    <row r="18" spans="2:7" x14ac:dyDescent="0.25">
      <c r="B18" s="26">
        <f>'CONTROL ACTAS'!B21</f>
        <v>1</v>
      </c>
      <c r="C18" s="1" t="str">
        <f>'CONTROL ACTAS'!C21</f>
        <v xml:space="preserve">CAPITULO 1 - PRELIMINARES </v>
      </c>
      <c r="D18" s="2"/>
      <c r="E18" s="2"/>
      <c r="F18" s="3"/>
      <c r="G18" s="27"/>
    </row>
    <row r="19" spans="2:7" s="155" customFormat="1" ht="26.4" x14ac:dyDescent="0.3">
      <c r="B19" s="28" t="str">
        <f>'CONTROL ACTAS'!B22</f>
        <v>1.1</v>
      </c>
      <c r="C19" s="125" t="s">
        <v>9</v>
      </c>
      <c r="D19" s="4" t="str">
        <f>'CONTROL ACTAS'!D22</f>
        <v>día</v>
      </c>
      <c r="E19" s="6">
        <f>'CONTROL ACTAS'!K22</f>
        <v>0</v>
      </c>
      <c r="F19" s="7">
        <f>+'CONTROL ACTAS'!F22</f>
        <v>513043</v>
      </c>
      <c r="G19" s="29">
        <f>ROUNDDOWN(E19*F19,0)</f>
        <v>0</v>
      </c>
    </row>
    <row r="20" spans="2:7" s="155" customFormat="1" ht="79.2" x14ac:dyDescent="0.3">
      <c r="B20" s="28" t="str">
        <f>'CONTROL ACTAS'!B23</f>
        <v>1.2</v>
      </c>
      <c r="C20" s="125" t="s">
        <v>12</v>
      </c>
      <c r="D20" s="4" t="str">
        <f>'CONTROL ACTAS'!D23</f>
        <v>m</v>
      </c>
      <c r="E20" s="6">
        <f>'CONTROL ACTAS'!K23</f>
        <v>0</v>
      </c>
      <c r="F20" s="7">
        <f>+'CONTROL ACTAS'!F23</f>
        <v>14463</v>
      </c>
      <c r="G20" s="29">
        <f t="shared" ref="G20:G83" si="0">ROUNDDOWN(E20*F20,0)</f>
        <v>0</v>
      </c>
    </row>
    <row r="21" spans="2:7" x14ac:dyDescent="0.25">
      <c r="B21" s="26">
        <f>'CONTROL ACTAS'!B24</f>
        <v>2</v>
      </c>
      <c r="C21" s="1" t="s">
        <v>14</v>
      </c>
      <c r="D21" s="2"/>
      <c r="E21" s="2"/>
      <c r="F21" s="3"/>
      <c r="G21" s="27"/>
    </row>
    <row r="22" spans="2:7" s="155" customFormat="1" ht="66" x14ac:dyDescent="0.3">
      <c r="B22" s="28" t="str">
        <f>'CONTROL ACTAS'!B25</f>
        <v>2.1</v>
      </c>
      <c r="C22" s="125" t="s">
        <v>16</v>
      </c>
      <c r="D22" s="4" t="str">
        <f>'CONTROL ACTAS'!D25</f>
        <v>m2</v>
      </c>
      <c r="E22" s="6">
        <f>'CONTROL ACTAS'!K25</f>
        <v>0</v>
      </c>
      <c r="F22" s="7">
        <f>+'CONTROL ACTAS'!F25</f>
        <v>79116</v>
      </c>
      <c r="G22" s="29">
        <f t="shared" si="0"/>
        <v>0</v>
      </c>
    </row>
    <row r="23" spans="2:7" s="155" customFormat="1" ht="26.4" x14ac:dyDescent="0.3">
      <c r="B23" s="28" t="str">
        <f>'CONTROL ACTAS'!B26</f>
        <v>2.2</v>
      </c>
      <c r="C23" s="125" t="s">
        <v>19</v>
      </c>
      <c r="D23" s="4" t="str">
        <f>'CONTROL ACTAS'!D26</f>
        <v>m3</v>
      </c>
      <c r="E23" s="6">
        <f>'CONTROL ACTAS'!K26</f>
        <v>0</v>
      </c>
      <c r="F23" s="7">
        <f>+'CONTROL ACTAS'!F26</f>
        <v>78787</v>
      </c>
      <c r="G23" s="29">
        <f t="shared" si="0"/>
        <v>0</v>
      </c>
    </row>
    <row r="24" spans="2:7" s="155" customFormat="1" ht="39.6" x14ac:dyDescent="0.3">
      <c r="B24" s="28" t="str">
        <f>'CONTROL ACTAS'!B27</f>
        <v>2.3</v>
      </c>
      <c r="C24" s="125" t="s">
        <v>22</v>
      </c>
      <c r="D24" s="4" t="str">
        <f>'CONTROL ACTAS'!D27</f>
        <v>m2</v>
      </c>
      <c r="E24" s="6">
        <f>'CONTROL ACTAS'!K27</f>
        <v>0</v>
      </c>
      <c r="F24" s="7">
        <f>+'CONTROL ACTAS'!F27</f>
        <v>5883</v>
      </c>
      <c r="G24" s="29">
        <f t="shared" si="0"/>
        <v>0</v>
      </c>
    </row>
    <row r="25" spans="2:7" s="155" customFormat="1" ht="79.2" x14ac:dyDescent="0.3">
      <c r="B25" s="28" t="str">
        <f>'CONTROL ACTAS'!B28</f>
        <v>2.4</v>
      </c>
      <c r="C25" s="125" t="s">
        <v>24</v>
      </c>
      <c r="D25" s="4" t="str">
        <f>'CONTROL ACTAS'!D28</f>
        <v>m</v>
      </c>
      <c r="E25" s="6">
        <f>'CONTROL ACTAS'!K28</f>
        <v>0</v>
      </c>
      <c r="F25" s="7">
        <f>+'CONTROL ACTAS'!F28</f>
        <v>89165</v>
      </c>
      <c r="G25" s="29">
        <f t="shared" si="0"/>
        <v>0</v>
      </c>
    </row>
    <row r="26" spans="2:7" s="155" customFormat="1" ht="92.4" x14ac:dyDescent="0.3">
      <c r="B26" s="28" t="str">
        <f>'CONTROL ACTAS'!B29</f>
        <v>2.5</v>
      </c>
      <c r="C26" s="125" t="s">
        <v>26</v>
      </c>
      <c r="D26" s="4" t="str">
        <f>'CONTROL ACTAS'!D29</f>
        <v>m2</v>
      </c>
      <c r="E26" s="6">
        <f>'CONTROL ACTAS'!K29</f>
        <v>0</v>
      </c>
      <c r="F26" s="7">
        <f>+'CONTROL ACTAS'!F29</f>
        <v>8365</v>
      </c>
      <c r="G26" s="29">
        <f t="shared" si="0"/>
        <v>0</v>
      </c>
    </row>
    <row r="27" spans="2:7" s="155" customFormat="1" ht="79.2" x14ac:dyDescent="0.3">
      <c r="B27" s="28" t="str">
        <f>'CONTROL ACTAS'!B30</f>
        <v>2.6</v>
      </c>
      <c r="C27" s="125" t="s">
        <v>28</v>
      </c>
      <c r="D27" s="4" t="str">
        <f>'CONTROL ACTAS'!D30</f>
        <v>m2</v>
      </c>
      <c r="E27" s="6">
        <f>'CONTROL ACTAS'!K30</f>
        <v>0</v>
      </c>
      <c r="F27" s="7">
        <f>+'CONTROL ACTAS'!F30</f>
        <v>3834</v>
      </c>
      <c r="G27" s="29">
        <f t="shared" si="0"/>
        <v>0</v>
      </c>
    </row>
    <row r="28" spans="2:7" s="155" customFormat="1" ht="26.4" x14ac:dyDescent="0.3">
      <c r="B28" s="28" t="str">
        <f>'CONTROL ACTAS'!B31</f>
        <v>2.7</v>
      </c>
      <c r="C28" s="125" t="s">
        <v>30</v>
      </c>
      <c r="D28" s="4" t="str">
        <f>'CONTROL ACTAS'!D31</f>
        <v>m2</v>
      </c>
      <c r="E28" s="6">
        <f>'CONTROL ACTAS'!K31</f>
        <v>0</v>
      </c>
      <c r="F28" s="7">
        <f>+'CONTROL ACTAS'!F31</f>
        <v>7367</v>
      </c>
      <c r="G28" s="29">
        <f t="shared" si="0"/>
        <v>0</v>
      </c>
    </row>
    <row r="29" spans="2:7" s="155" customFormat="1" ht="26.4" x14ac:dyDescent="0.3">
      <c r="B29" s="28" t="str">
        <f>'CONTROL ACTAS'!B32</f>
        <v>2.8</v>
      </c>
      <c r="C29" s="125" t="s">
        <v>32</v>
      </c>
      <c r="D29" s="4" t="str">
        <f>'CONTROL ACTAS'!D32</f>
        <v>m2</v>
      </c>
      <c r="E29" s="6">
        <f>'CONTROL ACTAS'!K32</f>
        <v>0</v>
      </c>
      <c r="F29" s="7">
        <f>+'CONTROL ACTAS'!F32</f>
        <v>14853</v>
      </c>
      <c r="G29" s="29">
        <f t="shared" si="0"/>
        <v>0</v>
      </c>
    </row>
    <row r="30" spans="2:7" s="155" customFormat="1" ht="26.4" x14ac:dyDescent="0.3">
      <c r="B30" s="28" t="str">
        <f>'CONTROL ACTAS'!B33</f>
        <v>2.9</v>
      </c>
      <c r="C30" s="125" t="s">
        <v>34</v>
      </c>
      <c r="D30" s="4" t="str">
        <f>'CONTROL ACTAS'!D33</f>
        <v>Und</v>
      </c>
      <c r="E30" s="6">
        <f>'CONTROL ACTAS'!K33</f>
        <v>0</v>
      </c>
      <c r="F30" s="7">
        <f>+'CONTROL ACTAS'!F33</f>
        <v>4798</v>
      </c>
      <c r="G30" s="29">
        <f t="shared" si="0"/>
        <v>0</v>
      </c>
    </row>
    <row r="31" spans="2:7" s="155" customFormat="1" ht="26.4" x14ac:dyDescent="0.3">
      <c r="B31" s="28" t="str">
        <f>'CONTROL ACTAS'!B34</f>
        <v>2.10</v>
      </c>
      <c r="C31" s="125" t="s">
        <v>37</v>
      </c>
      <c r="D31" s="4" t="str">
        <f>'CONTROL ACTAS'!D34</f>
        <v>Und</v>
      </c>
      <c r="E31" s="6">
        <f>'CONTROL ACTAS'!K34</f>
        <v>0</v>
      </c>
      <c r="F31" s="7">
        <f>+'CONTROL ACTAS'!F34</f>
        <v>5625</v>
      </c>
      <c r="G31" s="29">
        <f t="shared" si="0"/>
        <v>0</v>
      </c>
    </row>
    <row r="32" spans="2:7" s="155" customFormat="1" ht="66" x14ac:dyDescent="0.3">
      <c r="B32" s="28" t="str">
        <f>'CONTROL ACTAS'!B35</f>
        <v>2.11</v>
      </c>
      <c r="C32" s="125" t="s">
        <v>39</v>
      </c>
      <c r="D32" s="4" t="str">
        <f>'CONTROL ACTAS'!D35</f>
        <v>Und</v>
      </c>
      <c r="E32" s="6">
        <f>'CONTROL ACTAS'!K35</f>
        <v>0</v>
      </c>
      <c r="F32" s="7">
        <f>+'CONTROL ACTAS'!F35</f>
        <v>14351</v>
      </c>
      <c r="G32" s="29">
        <f t="shared" si="0"/>
        <v>0</v>
      </c>
    </row>
    <row r="33" spans="2:7" s="155" customFormat="1" ht="52.8" x14ac:dyDescent="0.3">
      <c r="B33" s="28" t="str">
        <f>'CONTROL ACTAS'!B36</f>
        <v>2.12</v>
      </c>
      <c r="C33" s="125" t="s">
        <v>41</v>
      </c>
      <c r="D33" s="4" t="str">
        <f>'CONTROL ACTAS'!D36</f>
        <v>m</v>
      </c>
      <c r="E33" s="6">
        <f>'CONTROL ACTAS'!K36</f>
        <v>0</v>
      </c>
      <c r="F33" s="7">
        <f>+'CONTROL ACTAS'!F36</f>
        <v>5279</v>
      </c>
      <c r="G33" s="29">
        <f t="shared" si="0"/>
        <v>0</v>
      </c>
    </row>
    <row r="34" spans="2:7" s="155" customFormat="1" ht="66" x14ac:dyDescent="0.3">
      <c r="B34" s="28" t="str">
        <f>'CONTROL ACTAS'!B37</f>
        <v>2.13</v>
      </c>
      <c r="C34" s="125" t="s">
        <v>43</v>
      </c>
      <c r="D34" s="4" t="str">
        <f>'CONTROL ACTAS'!D37</f>
        <v>Und</v>
      </c>
      <c r="E34" s="6">
        <f>'CONTROL ACTAS'!K37</f>
        <v>0</v>
      </c>
      <c r="F34" s="7">
        <f>+'CONTROL ACTAS'!F37</f>
        <v>14351</v>
      </c>
      <c r="G34" s="29">
        <f t="shared" si="0"/>
        <v>0</v>
      </c>
    </row>
    <row r="35" spans="2:7" s="155" customFormat="1" ht="66" x14ac:dyDescent="0.3">
      <c r="B35" s="28" t="str">
        <f>'CONTROL ACTAS'!B38</f>
        <v>2.14</v>
      </c>
      <c r="C35" s="125" t="s">
        <v>45</v>
      </c>
      <c r="D35" s="4" t="str">
        <f>'CONTROL ACTAS'!D38</f>
        <v>Und</v>
      </c>
      <c r="E35" s="6">
        <f>'CONTROL ACTAS'!K38</f>
        <v>0</v>
      </c>
      <c r="F35" s="7">
        <f>+'CONTROL ACTAS'!F38</f>
        <v>14351</v>
      </c>
      <c r="G35" s="29">
        <f t="shared" si="0"/>
        <v>0</v>
      </c>
    </row>
    <row r="36" spans="2:7" s="155" customFormat="1" ht="66" x14ac:dyDescent="0.3">
      <c r="B36" s="28" t="str">
        <f>'CONTROL ACTAS'!B39</f>
        <v>2.15</v>
      </c>
      <c r="C36" s="125" t="s">
        <v>47</v>
      </c>
      <c r="D36" s="4" t="str">
        <f>'CONTROL ACTAS'!D39</f>
        <v>m2</v>
      </c>
      <c r="E36" s="6">
        <f>'CONTROL ACTAS'!K39</f>
        <v>0</v>
      </c>
      <c r="F36" s="7">
        <f>+'CONTROL ACTAS'!F39</f>
        <v>0</v>
      </c>
      <c r="G36" s="29">
        <f t="shared" si="0"/>
        <v>0</v>
      </c>
    </row>
    <row r="37" spans="2:7" s="155" customFormat="1" ht="79.2" x14ac:dyDescent="0.3">
      <c r="B37" s="28" t="str">
        <f>'CONTROL ACTAS'!B40</f>
        <v>2.16</v>
      </c>
      <c r="C37" s="125" t="s">
        <v>49</v>
      </c>
      <c r="D37" s="4" t="str">
        <f>'CONTROL ACTAS'!D40</f>
        <v>m2</v>
      </c>
      <c r="E37" s="6">
        <f>'CONTROL ACTAS'!K40</f>
        <v>0</v>
      </c>
      <c r="F37" s="7">
        <f>+'CONTROL ACTAS'!F40</f>
        <v>3847</v>
      </c>
      <c r="G37" s="29">
        <f t="shared" si="0"/>
        <v>0</v>
      </c>
    </row>
    <row r="38" spans="2:7" s="155" customFormat="1" ht="52.8" x14ac:dyDescent="0.3">
      <c r="B38" s="28" t="str">
        <f>'CONTROL ACTAS'!B41</f>
        <v>2.17</v>
      </c>
      <c r="C38" s="125" t="s">
        <v>51</v>
      </c>
      <c r="D38" s="4" t="str">
        <f>'CONTROL ACTAS'!D41</f>
        <v>Und</v>
      </c>
      <c r="E38" s="6">
        <f>'CONTROL ACTAS'!K41</f>
        <v>0</v>
      </c>
      <c r="F38" s="7">
        <f>+'CONTROL ACTAS'!F41</f>
        <v>27105</v>
      </c>
      <c r="G38" s="29">
        <f t="shared" si="0"/>
        <v>0</v>
      </c>
    </row>
    <row r="39" spans="2:7" s="155" customFormat="1" ht="26.4" x14ac:dyDescent="0.3">
      <c r="B39" s="28" t="str">
        <f>'CONTROL ACTAS'!B42</f>
        <v>2.18</v>
      </c>
      <c r="C39" s="125" t="s">
        <v>53</v>
      </c>
      <c r="D39" s="4" t="str">
        <f>'CONTROL ACTAS'!D42</f>
        <v>Und</v>
      </c>
      <c r="E39" s="6">
        <f>'CONTROL ACTAS'!K42</f>
        <v>0</v>
      </c>
      <c r="F39" s="7">
        <f>+'CONTROL ACTAS'!F42</f>
        <v>0</v>
      </c>
      <c r="G39" s="29">
        <f t="shared" si="0"/>
        <v>0</v>
      </c>
    </row>
    <row r="40" spans="2:7" s="155" customFormat="1" ht="52.8" x14ac:dyDescent="0.3">
      <c r="B40" s="28" t="str">
        <f>'CONTROL ACTAS'!B43</f>
        <v>2.19</v>
      </c>
      <c r="C40" s="125" t="s">
        <v>55</v>
      </c>
      <c r="D40" s="4" t="str">
        <f>'CONTROL ACTAS'!D43</f>
        <v>Und</v>
      </c>
      <c r="E40" s="6">
        <f>'CONTROL ACTAS'!K43</f>
        <v>0</v>
      </c>
      <c r="F40" s="7">
        <f>+'CONTROL ACTAS'!F43</f>
        <v>118867</v>
      </c>
      <c r="G40" s="29">
        <f t="shared" si="0"/>
        <v>0</v>
      </c>
    </row>
    <row r="41" spans="2:7" s="155" customFormat="1" ht="39.6" x14ac:dyDescent="0.3">
      <c r="B41" s="28" t="str">
        <f>'CONTROL ACTAS'!B44</f>
        <v>2.20</v>
      </c>
      <c r="C41" s="125" t="s">
        <v>57</v>
      </c>
      <c r="D41" s="4" t="str">
        <f>'CONTROL ACTAS'!D44</f>
        <v>ml</v>
      </c>
      <c r="E41" s="6">
        <f>'CONTROL ACTAS'!K44</f>
        <v>0</v>
      </c>
      <c r="F41" s="7">
        <f>+'CONTROL ACTAS'!F44</f>
        <v>3583</v>
      </c>
      <c r="G41" s="29">
        <f t="shared" si="0"/>
        <v>0</v>
      </c>
    </row>
    <row r="42" spans="2:7" s="155" customFormat="1" ht="52.8" x14ac:dyDescent="0.3">
      <c r="B42" s="28" t="str">
        <f>'CONTROL ACTAS'!B45</f>
        <v>2.21</v>
      </c>
      <c r="C42" s="125" t="s">
        <v>60</v>
      </c>
      <c r="D42" s="4" t="str">
        <f>'CONTROL ACTAS'!D45</f>
        <v>Und</v>
      </c>
      <c r="E42" s="6">
        <f>'CONTROL ACTAS'!K45</f>
        <v>0</v>
      </c>
      <c r="F42" s="7">
        <f>+'CONTROL ACTAS'!F45</f>
        <v>7997</v>
      </c>
      <c r="G42" s="29">
        <f t="shared" si="0"/>
        <v>0</v>
      </c>
    </row>
    <row r="43" spans="2:7" s="155" customFormat="1" ht="39.6" x14ac:dyDescent="0.3">
      <c r="B43" s="28" t="str">
        <f>'CONTROL ACTAS'!B46</f>
        <v>2.22</v>
      </c>
      <c r="C43" s="125" t="s">
        <v>62</v>
      </c>
      <c r="D43" s="4" t="str">
        <f>'CONTROL ACTAS'!D46</f>
        <v>Und</v>
      </c>
      <c r="E43" s="6">
        <f>'CONTROL ACTAS'!K46</f>
        <v>0</v>
      </c>
      <c r="F43" s="7">
        <f>+'CONTROL ACTAS'!F46</f>
        <v>7334</v>
      </c>
      <c r="G43" s="29">
        <f t="shared" si="0"/>
        <v>0</v>
      </c>
    </row>
    <row r="44" spans="2:7" s="155" customFormat="1" ht="66" x14ac:dyDescent="0.3">
      <c r="B44" s="28" t="str">
        <f>'CONTROL ACTAS'!B47</f>
        <v>2.23</v>
      </c>
      <c r="C44" s="125" t="s">
        <v>64</v>
      </c>
      <c r="D44" s="4" t="str">
        <f>'CONTROL ACTAS'!D47</f>
        <v>Und</v>
      </c>
      <c r="E44" s="6">
        <f>'CONTROL ACTAS'!K47</f>
        <v>0</v>
      </c>
      <c r="F44" s="7">
        <f>+'CONTROL ACTAS'!F47</f>
        <v>13072</v>
      </c>
      <c r="G44" s="29">
        <f t="shared" si="0"/>
        <v>0</v>
      </c>
    </row>
    <row r="45" spans="2:7" s="155" customFormat="1" ht="52.8" x14ac:dyDescent="0.3">
      <c r="B45" s="28" t="str">
        <f>'CONTROL ACTAS'!B48</f>
        <v>2.24</v>
      </c>
      <c r="C45" s="125" t="s">
        <v>66</v>
      </c>
      <c r="D45" s="4" t="str">
        <f>'CONTROL ACTAS'!D48</f>
        <v>ml</v>
      </c>
      <c r="E45" s="6">
        <f>'CONTROL ACTAS'!K48</f>
        <v>0</v>
      </c>
      <c r="F45" s="7">
        <f>+'CONTROL ACTAS'!F48</f>
        <v>15464</v>
      </c>
      <c r="G45" s="29">
        <f t="shared" si="0"/>
        <v>0</v>
      </c>
    </row>
    <row r="46" spans="2:7" x14ac:dyDescent="0.25">
      <c r="B46" s="26">
        <f>'CONTROL ACTAS'!B49</f>
        <v>3</v>
      </c>
      <c r="C46" s="1" t="s">
        <v>67</v>
      </c>
      <c r="D46" s="2"/>
      <c r="E46" s="2"/>
      <c r="F46" s="3"/>
      <c r="G46" s="27"/>
    </row>
    <row r="47" spans="2:7" s="155" customFormat="1" ht="66" x14ac:dyDescent="0.3">
      <c r="B47" s="28" t="str">
        <f>'CONTROL ACTAS'!B50</f>
        <v>3.1</v>
      </c>
      <c r="C47" s="125" t="s">
        <v>69</v>
      </c>
      <c r="D47" s="4" t="str">
        <f>'CONTROL ACTAS'!D50</f>
        <v>m³</v>
      </c>
      <c r="E47" s="6">
        <f>'CONTROL ACTAS'!K50</f>
        <v>0</v>
      </c>
      <c r="F47" s="7">
        <f>+'CONTROL ACTAS'!F50</f>
        <v>53084</v>
      </c>
      <c r="G47" s="29">
        <f t="shared" si="0"/>
        <v>0</v>
      </c>
    </row>
    <row r="48" spans="2:7" s="155" customFormat="1" ht="66" x14ac:dyDescent="0.3">
      <c r="B48" s="28" t="str">
        <f>'CONTROL ACTAS'!B51</f>
        <v>3.2</v>
      </c>
      <c r="C48" s="125" t="s">
        <v>72</v>
      </c>
      <c r="D48" s="4" t="str">
        <f>'CONTROL ACTAS'!D51</f>
        <v>m³</v>
      </c>
      <c r="E48" s="6">
        <f>'CONTROL ACTAS'!K51</f>
        <v>0</v>
      </c>
      <c r="F48" s="7">
        <f>+'CONTROL ACTAS'!F51</f>
        <v>41896</v>
      </c>
      <c r="G48" s="29">
        <f t="shared" si="0"/>
        <v>0</v>
      </c>
    </row>
    <row r="49" spans="2:7" s="155" customFormat="1" ht="39.6" x14ac:dyDescent="0.3">
      <c r="B49" s="28" t="str">
        <f>'CONTROL ACTAS'!B52</f>
        <v>3.3</v>
      </c>
      <c r="C49" s="125" t="s">
        <v>74</v>
      </c>
      <c r="D49" s="4" t="str">
        <f>'CONTROL ACTAS'!D52</f>
        <v>m2</v>
      </c>
      <c r="E49" s="6">
        <f>'CONTROL ACTAS'!K52</f>
        <v>0</v>
      </c>
      <c r="F49" s="7">
        <f>+'CONTROL ACTAS'!F52</f>
        <v>3031</v>
      </c>
      <c r="G49" s="29">
        <f t="shared" si="0"/>
        <v>0</v>
      </c>
    </row>
    <row r="50" spans="2:7" s="155" customFormat="1" ht="66" x14ac:dyDescent="0.3">
      <c r="B50" s="28" t="str">
        <f>'CONTROL ACTAS'!B53</f>
        <v>3.4</v>
      </c>
      <c r="C50" s="125" t="s">
        <v>76</v>
      </c>
      <c r="D50" s="4" t="str">
        <f>'CONTROL ACTAS'!D53</f>
        <v>m3</v>
      </c>
      <c r="E50" s="6">
        <f>'CONTROL ACTAS'!K53</f>
        <v>0</v>
      </c>
      <c r="F50" s="7">
        <f>+'CONTROL ACTAS'!F53</f>
        <v>44334</v>
      </c>
      <c r="G50" s="29">
        <f t="shared" si="0"/>
        <v>0</v>
      </c>
    </row>
    <row r="51" spans="2:7" s="155" customFormat="1" ht="79.2" x14ac:dyDescent="0.3">
      <c r="B51" s="28" t="str">
        <f>'CONTROL ACTAS'!B54</f>
        <v>3.5</v>
      </c>
      <c r="C51" s="125" t="s">
        <v>78</v>
      </c>
      <c r="D51" s="4" t="str">
        <f>'CONTROL ACTAS'!D54</f>
        <v>m2</v>
      </c>
      <c r="E51" s="6">
        <f>'CONTROL ACTAS'!K54</f>
        <v>0</v>
      </c>
      <c r="F51" s="7">
        <f>+'CONTROL ACTAS'!F54</f>
        <v>19987</v>
      </c>
      <c r="G51" s="29">
        <f t="shared" si="0"/>
        <v>0</v>
      </c>
    </row>
    <row r="52" spans="2:7" x14ac:dyDescent="0.25">
      <c r="B52" s="26">
        <f>'CONTROL ACTAS'!B55</f>
        <v>4</v>
      </c>
      <c r="C52" s="1" t="s">
        <v>79</v>
      </c>
      <c r="D52" s="2"/>
      <c r="E52" s="2"/>
      <c r="F52" s="3"/>
      <c r="G52" s="27"/>
    </row>
    <row r="53" spans="2:7" s="155" customFormat="1" ht="26.4" x14ac:dyDescent="0.3">
      <c r="B53" s="28" t="str">
        <f>'CONTROL ACTAS'!B56</f>
        <v>4.1</v>
      </c>
      <c r="C53" s="125" t="s">
        <v>81</v>
      </c>
      <c r="D53" s="4" t="str">
        <f>'CONTROL ACTAS'!D56</f>
        <v>m³</v>
      </c>
      <c r="E53" s="6">
        <f>'CONTROL ACTAS'!K56</f>
        <v>0</v>
      </c>
      <c r="F53" s="7">
        <f>+'CONTROL ACTAS'!F56</f>
        <v>154942</v>
      </c>
      <c r="G53" s="29">
        <f t="shared" si="0"/>
        <v>0</v>
      </c>
    </row>
    <row r="54" spans="2:7" s="155" customFormat="1" ht="52.8" x14ac:dyDescent="0.3">
      <c r="B54" s="28" t="str">
        <f>'CONTROL ACTAS'!B57</f>
        <v>4.2</v>
      </c>
      <c r="C54" s="125" t="s">
        <v>83</v>
      </c>
      <c r="D54" s="4" t="str">
        <f>'CONTROL ACTAS'!D57</f>
        <v>m³</v>
      </c>
      <c r="E54" s="6">
        <f>'CONTROL ACTAS'!K57</f>
        <v>0</v>
      </c>
      <c r="F54" s="7">
        <f>+'CONTROL ACTAS'!F57</f>
        <v>6883</v>
      </c>
      <c r="G54" s="29">
        <f t="shared" si="0"/>
        <v>0</v>
      </c>
    </row>
    <row r="55" spans="2:7" s="155" customFormat="1" ht="66" x14ac:dyDescent="0.3">
      <c r="B55" s="28" t="str">
        <f>'CONTROL ACTAS'!B58</f>
        <v>4.3</v>
      </c>
      <c r="C55" s="125" t="s">
        <v>85</v>
      </c>
      <c r="D55" s="4" t="str">
        <f>'CONTROL ACTAS'!D58</f>
        <v>m³</v>
      </c>
      <c r="E55" s="6">
        <f>'CONTROL ACTAS'!K58</f>
        <v>0</v>
      </c>
      <c r="F55" s="7">
        <f>+'CONTROL ACTAS'!F58</f>
        <v>109790</v>
      </c>
      <c r="G55" s="29">
        <f t="shared" si="0"/>
        <v>0</v>
      </c>
    </row>
    <row r="56" spans="2:7" s="155" customFormat="1" ht="26.4" x14ac:dyDescent="0.3">
      <c r="B56" s="28" t="str">
        <f>'CONTROL ACTAS'!B59</f>
        <v>4.4</v>
      </c>
      <c r="C56" s="125" t="s">
        <v>87</v>
      </c>
      <c r="D56" s="4" t="str">
        <f>'CONTROL ACTAS'!D59</f>
        <v>m³</v>
      </c>
      <c r="E56" s="6">
        <f>'CONTROL ACTAS'!K59</f>
        <v>0</v>
      </c>
      <c r="F56" s="7">
        <f>+'CONTROL ACTAS'!F59</f>
        <v>148842</v>
      </c>
      <c r="G56" s="29">
        <f t="shared" si="0"/>
        <v>0</v>
      </c>
    </row>
    <row r="57" spans="2:7" x14ac:dyDescent="0.25">
      <c r="B57" s="26">
        <f>'CONTROL ACTAS'!B60</f>
        <v>5</v>
      </c>
      <c r="C57" s="1" t="s">
        <v>88</v>
      </c>
      <c r="D57" s="2"/>
      <c r="E57" s="2"/>
      <c r="F57" s="3"/>
      <c r="G57" s="27"/>
    </row>
    <row r="58" spans="2:7" x14ac:dyDescent="0.25">
      <c r="B58" s="30" t="str">
        <f>'CONTROL ACTAS'!B61</f>
        <v>5.1</v>
      </c>
      <c r="C58" s="8" t="s">
        <v>90</v>
      </c>
      <c r="D58" s="9"/>
      <c r="E58" s="9"/>
      <c r="F58" s="126"/>
      <c r="G58" s="170"/>
    </row>
    <row r="59" spans="2:7" s="155" customFormat="1" ht="66" x14ac:dyDescent="0.3">
      <c r="B59" s="28" t="str">
        <f>'CONTROL ACTAS'!B62</f>
        <v>5.1.1</v>
      </c>
      <c r="C59" s="125" t="s">
        <v>92</v>
      </c>
      <c r="D59" s="4" t="str">
        <f>'CONTROL ACTAS'!D62</f>
        <v>m</v>
      </c>
      <c r="E59" s="6">
        <f>'CONTROL ACTAS'!K62</f>
        <v>0</v>
      </c>
      <c r="F59" s="7">
        <f>+'CONTROL ACTAS'!F62</f>
        <v>205070</v>
      </c>
      <c r="G59" s="29">
        <f t="shared" si="0"/>
        <v>0</v>
      </c>
    </row>
    <row r="60" spans="2:7" s="155" customFormat="1" ht="52.8" x14ac:dyDescent="0.3">
      <c r="B60" s="28" t="str">
        <f>'CONTROL ACTAS'!B63</f>
        <v>5.1.2</v>
      </c>
      <c r="C60" s="125" t="s">
        <v>94</v>
      </c>
      <c r="D60" s="4" t="str">
        <f>'CONTROL ACTAS'!D63</f>
        <v>m</v>
      </c>
      <c r="E60" s="6">
        <f>'CONTROL ACTAS'!K63</f>
        <v>0</v>
      </c>
      <c r="F60" s="7">
        <f>+'CONTROL ACTAS'!F63</f>
        <v>45699</v>
      </c>
      <c r="G60" s="29">
        <f t="shared" si="0"/>
        <v>0</v>
      </c>
    </row>
    <row r="61" spans="2:7" s="155" customFormat="1" ht="52.8" x14ac:dyDescent="0.3">
      <c r="B61" s="28" t="str">
        <f>'CONTROL ACTAS'!B64</f>
        <v>5.1.3</v>
      </c>
      <c r="C61" s="125" t="s">
        <v>96</v>
      </c>
      <c r="D61" s="4" t="str">
        <f>'CONTROL ACTAS'!D64</f>
        <v>m</v>
      </c>
      <c r="E61" s="6">
        <f>'CONTROL ACTAS'!K64</f>
        <v>0</v>
      </c>
      <c r="F61" s="7">
        <f>+'CONTROL ACTAS'!F64</f>
        <v>76305</v>
      </c>
      <c r="G61" s="29">
        <f t="shared" si="0"/>
        <v>0</v>
      </c>
    </row>
    <row r="62" spans="2:7" s="155" customFormat="1" ht="52.8" x14ac:dyDescent="0.3">
      <c r="B62" s="28" t="str">
        <f>'CONTROL ACTAS'!B65</f>
        <v>5.1.4</v>
      </c>
      <c r="C62" s="125" t="s">
        <v>98</v>
      </c>
      <c r="D62" s="4" t="str">
        <f>'CONTROL ACTAS'!D65</f>
        <v>m2</v>
      </c>
      <c r="E62" s="6">
        <f>'CONTROL ACTAS'!K65</f>
        <v>0</v>
      </c>
      <c r="F62" s="7">
        <f>+'CONTROL ACTAS'!F65</f>
        <v>20135</v>
      </c>
      <c r="G62" s="29">
        <f t="shared" si="0"/>
        <v>0</v>
      </c>
    </row>
    <row r="63" spans="2:7" s="155" customFormat="1" ht="79.2" x14ac:dyDescent="0.3">
      <c r="B63" s="28" t="str">
        <f>'CONTROL ACTAS'!B66</f>
        <v>5.1.5</v>
      </c>
      <c r="C63" s="125" t="s">
        <v>100</v>
      </c>
      <c r="D63" s="4" t="str">
        <f>'CONTROL ACTAS'!D66</f>
        <v>m3</v>
      </c>
      <c r="E63" s="6">
        <f>'CONTROL ACTAS'!K66</f>
        <v>0</v>
      </c>
      <c r="F63" s="7">
        <f>+'CONTROL ACTAS'!F66</f>
        <v>504382</v>
      </c>
      <c r="G63" s="29">
        <f t="shared" si="0"/>
        <v>0</v>
      </c>
    </row>
    <row r="64" spans="2:7" x14ac:dyDescent="0.25">
      <c r="B64" s="30" t="str">
        <f>'CONTROL ACTAS'!B67</f>
        <v>5.2</v>
      </c>
      <c r="C64" s="8" t="s">
        <v>102</v>
      </c>
      <c r="D64" s="9"/>
      <c r="E64" s="9"/>
      <c r="F64" s="126"/>
      <c r="G64" s="170"/>
    </row>
    <row r="65" spans="2:7" s="155" customFormat="1" ht="66" x14ac:dyDescent="0.3">
      <c r="B65" s="28" t="str">
        <f>'CONTROL ACTAS'!B68</f>
        <v>5.2.1</v>
      </c>
      <c r="C65" s="125" t="s">
        <v>104</v>
      </c>
      <c r="D65" s="4" t="str">
        <f>'CONTROL ACTAS'!D68</f>
        <v>m</v>
      </c>
      <c r="E65" s="6">
        <f>'CONTROL ACTAS'!K68</f>
        <v>0</v>
      </c>
      <c r="F65" s="7">
        <f>+'CONTROL ACTAS'!F68</f>
        <v>44943</v>
      </c>
      <c r="G65" s="29">
        <f t="shared" si="0"/>
        <v>0</v>
      </c>
    </row>
    <row r="66" spans="2:7" s="155" customFormat="1" ht="66" x14ac:dyDescent="0.3">
      <c r="B66" s="28" t="str">
        <f>'CONTROL ACTAS'!B69</f>
        <v>5.2.2</v>
      </c>
      <c r="C66" s="125" t="s">
        <v>106</v>
      </c>
      <c r="D66" s="4" t="str">
        <f>'CONTROL ACTAS'!D69</f>
        <v>m2</v>
      </c>
      <c r="E66" s="6">
        <f>'CONTROL ACTAS'!K69</f>
        <v>0</v>
      </c>
      <c r="F66" s="7">
        <f>+'CONTROL ACTAS'!F69</f>
        <v>82991</v>
      </c>
      <c r="G66" s="29">
        <f t="shared" si="0"/>
        <v>0</v>
      </c>
    </row>
    <row r="67" spans="2:7" s="155" customFormat="1" ht="79.2" x14ac:dyDescent="0.3">
      <c r="B67" s="28" t="str">
        <f>'CONTROL ACTAS'!B70</f>
        <v>5.2.3</v>
      </c>
      <c r="C67" s="125" t="s">
        <v>108</v>
      </c>
      <c r="D67" s="4" t="str">
        <f>'CONTROL ACTAS'!D70</f>
        <v>m2</v>
      </c>
      <c r="E67" s="6">
        <f>'CONTROL ACTAS'!K70</f>
        <v>0</v>
      </c>
      <c r="F67" s="7">
        <f>+'CONTROL ACTAS'!F70</f>
        <v>113734</v>
      </c>
      <c r="G67" s="29">
        <f t="shared" si="0"/>
        <v>0</v>
      </c>
    </row>
    <row r="68" spans="2:7" s="155" customFormat="1" ht="52.8" x14ac:dyDescent="0.3">
      <c r="B68" s="28" t="str">
        <f>'CONTROL ACTAS'!B71</f>
        <v>5.2.4</v>
      </c>
      <c r="C68" s="125" t="s">
        <v>110</v>
      </c>
      <c r="D68" s="4" t="str">
        <f>'CONTROL ACTAS'!D71</f>
        <v>m3</v>
      </c>
      <c r="E68" s="6">
        <f>'CONTROL ACTAS'!K71</f>
        <v>0</v>
      </c>
      <c r="F68" s="7">
        <f>+'CONTROL ACTAS'!F71</f>
        <v>745682</v>
      </c>
      <c r="G68" s="29">
        <f t="shared" si="0"/>
        <v>0</v>
      </c>
    </row>
    <row r="69" spans="2:7" s="155" customFormat="1" ht="66" x14ac:dyDescent="0.3">
      <c r="B69" s="28" t="str">
        <f>'CONTROL ACTAS'!B72</f>
        <v>5.2.5</v>
      </c>
      <c r="C69" s="125" t="s">
        <v>112</v>
      </c>
      <c r="D69" s="4" t="str">
        <f>'CONTROL ACTAS'!D72</f>
        <v>m</v>
      </c>
      <c r="E69" s="6">
        <f>'CONTROL ACTAS'!K72</f>
        <v>0</v>
      </c>
      <c r="F69" s="7">
        <f>+'CONTROL ACTAS'!F72</f>
        <v>33635</v>
      </c>
      <c r="G69" s="29">
        <f t="shared" si="0"/>
        <v>0</v>
      </c>
    </row>
    <row r="70" spans="2:7" x14ac:dyDescent="0.25">
      <c r="B70" s="30" t="str">
        <f>'CONTROL ACTAS'!B73</f>
        <v>5.3</v>
      </c>
      <c r="C70" s="8" t="s">
        <v>114</v>
      </c>
      <c r="D70" s="9"/>
      <c r="E70" s="9"/>
      <c r="F70" s="126"/>
      <c r="G70" s="170"/>
    </row>
    <row r="71" spans="2:7" s="155" customFormat="1" ht="52.8" x14ac:dyDescent="0.3">
      <c r="B71" s="28" t="str">
        <f>'CONTROL ACTAS'!B74</f>
        <v>5.3.1</v>
      </c>
      <c r="C71" s="125" t="s">
        <v>116</v>
      </c>
      <c r="D71" s="4" t="str">
        <f>'CONTROL ACTAS'!D74</f>
        <v>m</v>
      </c>
      <c r="E71" s="6">
        <f>'CONTROL ACTAS'!K74</f>
        <v>0</v>
      </c>
      <c r="F71" s="7">
        <f>+'CONTROL ACTAS'!F74</f>
        <v>41357</v>
      </c>
      <c r="G71" s="29">
        <f t="shared" si="0"/>
        <v>0</v>
      </c>
    </row>
    <row r="72" spans="2:7" s="155" customFormat="1" ht="39.6" x14ac:dyDescent="0.3">
      <c r="B72" s="28" t="str">
        <f>'CONTROL ACTAS'!B75</f>
        <v>5.3.2</v>
      </c>
      <c r="C72" s="125" t="s">
        <v>118</v>
      </c>
      <c r="D72" s="4" t="str">
        <f>'CONTROL ACTAS'!D75</f>
        <v>m3</v>
      </c>
      <c r="E72" s="6">
        <f>'CONTROL ACTAS'!K75</f>
        <v>0</v>
      </c>
      <c r="F72" s="7">
        <f>+'CONTROL ACTAS'!F75</f>
        <v>450724</v>
      </c>
      <c r="G72" s="29">
        <f t="shared" si="0"/>
        <v>0</v>
      </c>
    </row>
    <row r="73" spans="2:7" s="155" customFormat="1" ht="52.8" x14ac:dyDescent="0.3">
      <c r="B73" s="28" t="str">
        <f>'CONTROL ACTAS'!B76</f>
        <v>5.3.3</v>
      </c>
      <c r="C73" s="125" t="s">
        <v>120</v>
      </c>
      <c r="D73" s="4" t="str">
        <f>'CONTROL ACTAS'!D76</f>
        <v>m</v>
      </c>
      <c r="E73" s="6">
        <f>'CONTROL ACTAS'!K76</f>
        <v>0</v>
      </c>
      <c r="F73" s="7">
        <f>+'CONTROL ACTAS'!F76</f>
        <v>7779</v>
      </c>
      <c r="G73" s="29">
        <f t="shared" si="0"/>
        <v>0</v>
      </c>
    </row>
    <row r="74" spans="2:7" s="155" customFormat="1" x14ac:dyDescent="0.3">
      <c r="B74" s="28" t="str">
        <f>'CONTROL ACTAS'!B77</f>
        <v>5.3.4</v>
      </c>
      <c r="C74" s="125" t="s">
        <v>122</v>
      </c>
      <c r="D74" s="4" t="str">
        <f>'CONTROL ACTAS'!D77</f>
        <v>m2</v>
      </c>
      <c r="E74" s="6">
        <f>'CONTROL ACTAS'!K77</f>
        <v>0</v>
      </c>
      <c r="F74" s="7">
        <f>+'CONTROL ACTAS'!F77</f>
        <v>3212</v>
      </c>
      <c r="G74" s="29">
        <f t="shared" si="0"/>
        <v>0</v>
      </c>
    </row>
    <row r="75" spans="2:7" s="155" customFormat="1" x14ac:dyDescent="0.3">
      <c r="B75" s="28" t="str">
        <f>'CONTROL ACTAS'!B78</f>
        <v>5.3.5</v>
      </c>
      <c r="C75" s="125" t="s">
        <v>124</v>
      </c>
      <c r="D75" s="4" t="str">
        <f>'CONTROL ACTAS'!D78</f>
        <v>m3</v>
      </c>
      <c r="E75" s="6">
        <f>'CONTROL ACTAS'!K78</f>
        <v>0</v>
      </c>
      <c r="F75" s="7">
        <f>+'CONTROL ACTAS'!F78</f>
        <v>742519</v>
      </c>
      <c r="G75" s="29">
        <f t="shared" si="0"/>
        <v>0</v>
      </c>
    </row>
    <row r="76" spans="2:7" x14ac:dyDescent="0.25">
      <c r="B76" s="26">
        <f>'CONTROL ACTAS'!B79</f>
        <v>6</v>
      </c>
      <c r="C76" s="1" t="s">
        <v>125</v>
      </c>
      <c r="D76" s="2"/>
      <c r="E76" s="2"/>
      <c r="F76" s="3"/>
      <c r="G76" s="27"/>
    </row>
    <row r="77" spans="2:7" s="155" customFormat="1" ht="52.8" x14ac:dyDescent="0.3">
      <c r="B77" s="28">
        <f>'CONTROL ACTAS'!B80</f>
        <v>6.1</v>
      </c>
      <c r="C77" s="125" t="s">
        <v>126</v>
      </c>
      <c r="D77" s="4" t="str">
        <f>'CONTROL ACTAS'!D80</f>
        <v>kg</v>
      </c>
      <c r="E77" s="6">
        <f>'CONTROL ACTAS'!K80</f>
        <v>0</v>
      </c>
      <c r="F77" s="7">
        <f>+'CONTROL ACTAS'!F80</f>
        <v>7360</v>
      </c>
      <c r="G77" s="29">
        <f t="shared" si="0"/>
        <v>0</v>
      </c>
    </row>
    <row r="78" spans="2:7" s="155" customFormat="1" ht="26.4" x14ac:dyDescent="0.3">
      <c r="B78" s="28">
        <f>'CONTROL ACTAS'!B81</f>
        <v>6.2</v>
      </c>
      <c r="C78" s="125" t="s">
        <v>128</v>
      </c>
      <c r="D78" s="4" t="str">
        <f>'CONTROL ACTAS'!D81</f>
        <v>m2</v>
      </c>
      <c r="E78" s="6">
        <f>'CONTROL ACTAS'!K81</f>
        <v>0</v>
      </c>
      <c r="F78" s="7">
        <f>+'CONTROL ACTAS'!F81</f>
        <v>18314</v>
      </c>
      <c r="G78" s="29">
        <f t="shared" si="0"/>
        <v>0</v>
      </c>
    </row>
    <row r="79" spans="2:7" s="155" customFormat="1" ht="26.4" x14ac:dyDescent="0.3">
      <c r="B79" s="28">
        <f>'CONTROL ACTAS'!B82</f>
        <v>6.3</v>
      </c>
      <c r="C79" s="125" t="s">
        <v>129</v>
      </c>
      <c r="D79" s="4" t="str">
        <f>'CONTROL ACTAS'!D82</f>
        <v>m2</v>
      </c>
      <c r="E79" s="6">
        <f>'CONTROL ACTAS'!K82</f>
        <v>0</v>
      </c>
      <c r="F79" s="7">
        <f>+'CONTROL ACTAS'!F82</f>
        <v>26941</v>
      </c>
      <c r="G79" s="29">
        <f t="shared" si="0"/>
        <v>0</v>
      </c>
    </row>
    <row r="80" spans="2:7" s="155" customFormat="1" ht="26.4" x14ac:dyDescent="0.3">
      <c r="B80" s="28" t="str">
        <f>'CONTROL ACTAS'!B83</f>
        <v>6.4</v>
      </c>
      <c r="C80" s="125" t="s">
        <v>131</v>
      </c>
      <c r="D80" s="4" t="str">
        <f>'CONTROL ACTAS'!D83</f>
        <v>m2</v>
      </c>
      <c r="E80" s="6">
        <f>'CONTROL ACTAS'!K83</f>
        <v>0</v>
      </c>
      <c r="F80" s="7">
        <f>+'CONTROL ACTAS'!F83</f>
        <v>29648</v>
      </c>
      <c r="G80" s="29">
        <f t="shared" si="0"/>
        <v>0</v>
      </c>
    </row>
    <row r="81" spans="2:7" x14ac:dyDescent="0.25">
      <c r="B81" s="26">
        <f>'CONTROL ACTAS'!B84</f>
        <v>7</v>
      </c>
      <c r="C81" s="1" t="s">
        <v>132</v>
      </c>
      <c r="D81" s="2"/>
      <c r="E81" s="2"/>
      <c r="F81" s="3"/>
      <c r="G81" s="27"/>
    </row>
    <row r="82" spans="2:7" s="155" customFormat="1" ht="118.8" x14ac:dyDescent="0.3">
      <c r="B82" s="28" t="str">
        <f>'CONTROL ACTAS'!B85</f>
        <v>7.1</v>
      </c>
      <c r="C82" s="125" t="s">
        <v>134</v>
      </c>
      <c r="D82" s="4" t="str">
        <f>'CONTROL ACTAS'!D85</f>
        <v>kg</v>
      </c>
      <c r="E82" s="6">
        <f>'CONTROL ACTAS'!K85</f>
        <v>0</v>
      </c>
      <c r="F82" s="7">
        <f>+'CONTROL ACTAS'!F85</f>
        <v>12305</v>
      </c>
      <c r="G82" s="29">
        <f t="shared" si="0"/>
        <v>0</v>
      </c>
    </row>
    <row r="83" spans="2:7" s="155" customFormat="1" ht="66" x14ac:dyDescent="0.3">
      <c r="B83" s="28" t="str">
        <f>'CONTROL ACTAS'!B86</f>
        <v>7.2</v>
      </c>
      <c r="C83" s="125" t="s">
        <v>136</v>
      </c>
      <c r="D83" s="4" t="str">
        <f>'CONTROL ACTAS'!D86</f>
        <v>und</v>
      </c>
      <c r="E83" s="6">
        <f>'CONTROL ACTAS'!K86</f>
        <v>0</v>
      </c>
      <c r="F83" s="7">
        <f>+'CONTROL ACTAS'!F86</f>
        <v>4959015</v>
      </c>
      <c r="G83" s="29">
        <f t="shared" si="0"/>
        <v>0</v>
      </c>
    </row>
    <row r="84" spans="2:7" x14ac:dyDescent="0.25">
      <c r="B84" s="26">
        <f>'CONTROL ACTAS'!B87</f>
        <v>8</v>
      </c>
      <c r="C84" s="1" t="s">
        <v>138</v>
      </c>
      <c r="D84" s="2"/>
      <c r="E84" s="2"/>
      <c r="F84" s="3"/>
      <c r="G84" s="27"/>
    </row>
    <row r="85" spans="2:7" s="155" customFormat="1" ht="66" x14ac:dyDescent="0.3">
      <c r="B85" s="28" t="str">
        <f>'CONTROL ACTAS'!B88</f>
        <v>8.1</v>
      </c>
      <c r="C85" s="125" t="s">
        <v>140</v>
      </c>
      <c r="D85" s="4" t="str">
        <f>'CONTROL ACTAS'!D88</f>
        <v>m2</v>
      </c>
      <c r="E85" s="6">
        <f>'CONTROL ACTAS'!K88</f>
        <v>0</v>
      </c>
      <c r="F85" s="7">
        <f>+'CONTROL ACTAS'!F88</f>
        <v>66645</v>
      </c>
      <c r="G85" s="29">
        <f t="shared" ref="G85:G147" si="1">ROUNDDOWN(E85*F85,0)</f>
        <v>0</v>
      </c>
    </row>
    <row r="86" spans="2:7" s="155" customFormat="1" ht="79.2" x14ac:dyDescent="0.3">
      <c r="B86" s="28" t="str">
        <f>'CONTROL ACTAS'!B89</f>
        <v>8.2</v>
      </c>
      <c r="C86" s="125" t="s">
        <v>142</v>
      </c>
      <c r="D86" s="4" t="str">
        <f>'CONTROL ACTAS'!D89</f>
        <v>m</v>
      </c>
      <c r="E86" s="6">
        <f>'CONTROL ACTAS'!K89</f>
        <v>0</v>
      </c>
      <c r="F86" s="7">
        <f>+'CONTROL ACTAS'!F89</f>
        <v>74236</v>
      </c>
      <c r="G86" s="29">
        <f t="shared" si="1"/>
        <v>0</v>
      </c>
    </row>
    <row r="87" spans="2:7" s="155" customFormat="1" ht="39.6" x14ac:dyDescent="0.3">
      <c r="B87" s="28" t="str">
        <f>'CONTROL ACTAS'!B90</f>
        <v>8.3</v>
      </c>
      <c r="C87" s="125" t="s">
        <v>144</v>
      </c>
      <c r="D87" s="4" t="str">
        <f>'CONTROL ACTAS'!D90</f>
        <v>m2</v>
      </c>
      <c r="E87" s="6">
        <f>'CONTROL ACTAS'!K90</f>
        <v>0</v>
      </c>
      <c r="F87" s="7">
        <f>+'CONTROL ACTAS'!F90</f>
        <v>63330</v>
      </c>
      <c r="G87" s="29">
        <f t="shared" si="1"/>
        <v>0</v>
      </c>
    </row>
    <row r="88" spans="2:7" s="155" customFormat="1" ht="52.8" x14ac:dyDescent="0.3">
      <c r="B88" s="28" t="str">
        <f>'CONTROL ACTAS'!B91</f>
        <v>8.4</v>
      </c>
      <c r="C88" s="125" t="s">
        <v>146</v>
      </c>
      <c r="D88" s="4" t="str">
        <f>'CONTROL ACTAS'!D91</f>
        <v>m2</v>
      </c>
      <c r="E88" s="6">
        <f>'CONTROL ACTAS'!K91</f>
        <v>0</v>
      </c>
      <c r="F88" s="7">
        <f>+'CONTROL ACTAS'!F91</f>
        <v>70964</v>
      </c>
      <c r="G88" s="29">
        <f t="shared" si="1"/>
        <v>0</v>
      </c>
    </row>
    <row r="89" spans="2:7" s="155" customFormat="1" ht="79.2" x14ac:dyDescent="0.3">
      <c r="B89" s="28" t="str">
        <f>'CONTROL ACTAS'!B92</f>
        <v>8.5</v>
      </c>
      <c r="C89" s="125" t="s">
        <v>148</v>
      </c>
      <c r="D89" s="4" t="str">
        <f>'CONTROL ACTAS'!D92</f>
        <v>m2</v>
      </c>
      <c r="E89" s="6">
        <f>'CONTROL ACTAS'!K92</f>
        <v>763.86</v>
      </c>
      <c r="F89" s="7">
        <f>+'CONTROL ACTAS'!F92</f>
        <v>52788</v>
      </c>
      <c r="G89" s="29">
        <f t="shared" si="1"/>
        <v>40322641</v>
      </c>
    </row>
    <row r="90" spans="2:7" x14ac:dyDescent="0.25">
      <c r="B90" s="26">
        <f>'CONTROL ACTAS'!B93</f>
        <v>9</v>
      </c>
      <c r="C90" s="1" t="s">
        <v>149</v>
      </c>
      <c r="D90" s="2"/>
      <c r="E90" s="2"/>
      <c r="F90" s="3"/>
      <c r="G90" s="27"/>
    </row>
    <row r="91" spans="2:7" s="155" customFormat="1" ht="66" x14ac:dyDescent="0.3">
      <c r="B91" s="28">
        <f>'CONTROL ACTAS'!B94</f>
        <v>9.1</v>
      </c>
      <c r="C91" s="125" t="s">
        <v>150</v>
      </c>
      <c r="D91" s="4" t="str">
        <f>'CONTROL ACTAS'!D94</f>
        <v>m2</v>
      </c>
      <c r="E91" s="6">
        <f>'CONTROL ACTAS'!K94</f>
        <v>0</v>
      </c>
      <c r="F91" s="7">
        <f>+'CONTROL ACTAS'!F94</f>
        <v>37030</v>
      </c>
      <c r="G91" s="29">
        <f t="shared" si="1"/>
        <v>0</v>
      </c>
    </row>
    <row r="92" spans="2:7" s="155" customFormat="1" ht="66" x14ac:dyDescent="0.3">
      <c r="B92" s="28" t="str">
        <f>'CONTROL ACTAS'!B95</f>
        <v>9.2</v>
      </c>
      <c r="C92" s="125" t="s">
        <v>152</v>
      </c>
      <c r="D92" s="4" t="str">
        <f>'CONTROL ACTAS'!D95</f>
        <v>m2</v>
      </c>
      <c r="E92" s="6">
        <f>'CONTROL ACTAS'!K95</f>
        <v>0</v>
      </c>
      <c r="F92" s="7">
        <f>+'CONTROL ACTAS'!F95</f>
        <v>39669</v>
      </c>
      <c r="G92" s="29">
        <f t="shared" si="1"/>
        <v>0</v>
      </c>
    </row>
    <row r="93" spans="2:7" s="155" customFormat="1" ht="66" x14ac:dyDescent="0.3">
      <c r="B93" s="28" t="str">
        <f>'CONTROL ACTAS'!B96</f>
        <v>9.3</v>
      </c>
      <c r="C93" s="125" t="s">
        <v>154</v>
      </c>
      <c r="D93" s="4" t="str">
        <f>'CONTROL ACTAS'!D96</f>
        <v>m2</v>
      </c>
      <c r="E93" s="6">
        <f>'CONTROL ACTAS'!K96</f>
        <v>0</v>
      </c>
      <c r="F93" s="7">
        <f>+'CONTROL ACTAS'!F96</f>
        <v>61179</v>
      </c>
      <c r="G93" s="29">
        <f t="shared" si="1"/>
        <v>0</v>
      </c>
    </row>
    <row r="94" spans="2:7" s="155" customFormat="1" ht="66" x14ac:dyDescent="0.3">
      <c r="B94" s="28" t="str">
        <f>'CONTROL ACTAS'!B97</f>
        <v>9.4</v>
      </c>
      <c r="C94" s="125" t="s">
        <v>156</v>
      </c>
      <c r="D94" s="4" t="str">
        <f>'CONTROL ACTAS'!D97</f>
        <v>m2</v>
      </c>
      <c r="E94" s="6">
        <f>'CONTROL ACTAS'!K97</f>
        <v>0</v>
      </c>
      <c r="F94" s="7">
        <f>+'CONTROL ACTAS'!F97</f>
        <v>63294</v>
      </c>
      <c r="G94" s="29">
        <f t="shared" si="1"/>
        <v>0</v>
      </c>
    </row>
    <row r="95" spans="2:7" s="155" customFormat="1" ht="52.8" x14ac:dyDescent="0.3">
      <c r="B95" s="28" t="str">
        <f>'CONTROL ACTAS'!B98</f>
        <v>9.5</v>
      </c>
      <c r="C95" s="125" t="s">
        <v>158</v>
      </c>
      <c r="D95" s="4" t="str">
        <f>'CONTROL ACTAS'!D98</f>
        <v>m2</v>
      </c>
      <c r="E95" s="6">
        <f>'CONTROL ACTAS'!K98</f>
        <v>0</v>
      </c>
      <c r="F95" s="7">
        <f>+'CONTROL ACTAS'!F98</f>
        <v>79424</v>
      </c>
      <c r="G95" s="29">
        <f t="shared" si="1"/>
        <v>0</v>
      </c>
    </row>
    <row r="96" spans="2:7" s="155" customFormat="1" ht="52.8" x14ac:dyDescent="0.3">
      <c r="B96" s="28" t="str">
        <f>'CONTROL ACTAS'!B99</f>
        <v>9.6</v>
      </c>
      <c r="C96" s="125" t="s">
        <v>160</v>
      </c>
      <c r="D96" s="4" t="str">
        <f>'CONTROL ACTAS'!D99</f>
        <v>m2</v>
      </c>
      <c r="E96" s="6">
        <f>'CONTROL ACTAS'!K99</f>
        <v>0</v>
      </c>
      <c r="F96" s="7">
        <f>+'CONTROL ACTAS'!F99</f>
        <v>83879</v>
      </c>
      <c r="G96" s="29">
        <f t="shared" si="1"/>
        <v>0</v>
      </c>
    </row>
    <row r="97" spans="2:7" s="155" customFormat="1" ht="66" x14ac:dyDescent="0.3">
      <c r="B97" s="28" t="str">
        <f>'CONTROL ACTAS'!B100</f>
        <v>9.7</v>
      </c>
      <c r="C97" s="125" t="s">
        <v>162</v>
      </c>
      <c r="D97" s="4" t="str">
        <f>'CONTROL ACTAS'!D100</f>
        <v>m2</v>
      </c>
      <c r="E97" s="6">
        <f>'CONTROL ACTAS'!K100</f>
        <v>0</v>
      </c>
      <c r="F97" s="7">
        <f>+'CONTROL ACTAS'!F100</f>
        <v>55462</v>
      </c>
      <c r="G97" s="29">
        <f t="shared" si="1"/>
        <v>0</v>
      </c>
    </row>
    <row r="98" spans="2:7" s="155" customFormat="1" ht="66" x14ac:dyDescent="0.3">
      <c r="B98" s="28" t="str">
        <f>'CONTROL ACTAS'!B101</f>
        <v>9.8</v>
      </c>
      <c r="C98" s="125" t="s">
        <v>164</v>
      </c>
      <c r="D98" s="4" t="str">
        <f>'CONTROL ACTAS'!D101</f>
        <v>m2</v>
      </c>
      <c r="E98" s="6">
        <f>'CONTROL ACTAS'!K101</f>
        <v>0</v>
      </c>
      <c r="F98" s="7">
        <f>+'CONTROL ACTAS'!F101</f>
        <v>61096</v>
      </c>
      <c r="G98" s="29">
        <f t="shared" si="1"/>
        <v>0</v>
      </c>
    </row>
    <row r="99" spans="2:7" x14ac:dyDescent="0.25">
      <c r="B99" s="26">
        <f>'CONTROL ACTAS'!B102</f>
        <v>10</v>
      </c>
      <c r="C99" s="1" t="s">
        <v>165</v>
      </c>
      <c r="D99" s="2"/>
      <c r="E99" s="2"/>
      <c r="F99" s="3"/>
      <c r="G99" s="27"/>
    </row>
    <row r="100" spans="2:7" s="155" customFormat="1" ht="39.6" x14ac:dyDescent="0.3">
      <c r="B100" s="28" t="str">
        <f>'CONTROL ACTAS'!B103</f>
        <v>10.1</v>
      </c>
      <c r="C100" s="125" t="s">
        <v>167</v>
      </c>
      <c r="D100" s="4" t="str">
        <f>'CONTROL ACTAS'!D103</f>
        <v>m2</v>
      </c>
      <c r="E100" s="6">
        <f>'CONTROL ACTAS'!K103</f>
        <v>0</v>
      </c>
      <c r="F100" s="7">
        <f>+'CONTROL ACTAS'!F103</f>
        <v>21409</v>
      </c>
      <c r="G100" s="29">
        <f t="shared" si="1"/>
        <v>0</v>
      </c>
    </row>
    <row r="101" spans="2:7" s="155" customFormat="1" ht="39.6" x14ac:dyDescent="0.3">
      <c r="B101" s="28" t="str">
        <f>'CONTROL ACTAS'!B104</f>
        <v>10.2</v>
      </c>
      <c r="C101" s="125" t="s">
        <v>169</v>
      </c>
      <c r="D101" s="4" t="str">
        <f>'CONTROL ACTAS'!D104</f>
        <v>m2</v>
      </c>
      <c r="E101" s="6">
        <f>'CONTROL ACTAS'!K104</f>
        <v>0</v>
      </c>
      <c r="F101" s="7">
        <f>+'CONTROL ACTAS'!F104</f>
        <v>21601</v>
      </c>
      <c r="G101" s="29">
        <f t="shared" si="1"/>
        <v>0</v>
      </c>
    </row>
    <row r="102" spans="2:7" s="155" customFormat="1" ht="79.2" x14ac:dyDescent="0.3">
      <c r="B102" s="28" t="str">
        <f>'CONTROL ACTAS'!B105</f>
        <v>10.3</v>
      </c>
      <c r="C102" s="125" t="s">
        <v>171</v>
      </c>
      <c r="D102" s="4" t="str">
        <f>'CONTROL ACTAS'!D105</f>
        <v>m2</v>
      </c>
      <c r="E102" s="6">
        <f>'CONTROL ACTAS'!K105</f>
        <v>0</v>
      </c>
      <c r="F102" s="7">
        <f>+'CONTROL ACTAS'!F105</f>
        <v>8633</v>
      </c>
      <c r="G102" s="29">
        <f t="shared" si="1"/>
        <v>0</v>
      </c>
    </row>
    <row r="103" spans="2:7" s="155" customFormat="1" ht="79.2" x14ac:dyDescent="0.3">
      <c r="B103" s="28" t="str">
        <f>'CONTROL ACTAS'!B106</f>
        <v>10.4</v>
      </c>
      <c r="C103" s="125" t="s">
        <v>173</v>
      </c>
      <c r="D103" s="4" t="str">
        <f>'CONTROL ACTAS'!D106</f>
        <v>m2</v>
      </c>
      <c r="E103" s="6">
        <f>'CONTROL ACTAS'!K106</f>
        <v>0</v>
      </c>
      <c r="F103" s="7">
        <f>+'CONTROL ACTAS'!F106</f>
        <v>8825</v>
      </c>
      <c r="G103" s="29">
        <f t="shared" si="1"/>
        <v>0</v>
      </c>
    </row>
    <row r="104" spans="2:7" s="155" customFormat="1" ht="66" x14ac:dyDescent="0.3">
      <c r="B104" s="28" t="str">
        <f>'CONTROL ACTAS'!B107</f>
        <v>10.5</v>
      </c>
      <c r="C104" s="125" t="s">
        <v>175</v>
      </c>
      <c r="D104" s="4" t="str">
        <f>'CONTROL ACTAS'!D107</f>
        <v>m2</v>
      </c>
      <c r="E104" s="6">
        <f>'CONTROL ACTAS'!K107</f>
        <v>0</v>
      </c>
      <c r="F104" s="7">
        <f>+'CONTROL ACTAS'!F107</f>
        <v>10818</v>
      </c>
      <c r="G104" s="29">
        <f t="shared" si="1"/>
        <v>0</v>
      </c>
    </row>
    <row r="105" spans="2:7" s="155" customFormat="1" ht="79.2" x14ac:dyDescent="0.3">
      <c r="B105" s="28" t="str">
        <f>'CONTROL ACTAS'!B108</f>
        <v>10.6</v>
      </c>
      <c r="C105" s="125" t="s">
        <v>177</v>
      </c>
      <c r="D105" s="4" t="str">
        <f>'CONTROL ACTAS'!D108</f>
        <v>m2</v>
      </c>
      <c r="E105" s="6">
        <f>'CONTROL ACTAS'!K108</f>
        <v>0</v>
      </c>
      <c r="F105" s="7">
        <f>+'CONTROL ACTAS'!F108</f>
        <v>55775</v>
      </c>
      <c r="G105" s="29">
        <f t="shared" si="1"/>
        <v>0</v>
      </c>
    </row>
    <row r="106" spans="2:7" s="155" customFormat="1" ht="66" x14ac:dyDescent="0.3">
      <c r="B106" s="28" t="str">
        <f>'CONTROL ACTAS'!B109</f>
        <v>10.7</v>
      </c>
      <c r="C106" s="125" t="s">
        <v>179</v>
      </c>
      <c r="D106" s="4" t="str">
        <f>'CONTROL ACTAS'!D109</f>
        <v>m2</v>
      </c>
      <c r="E106" s="6">
        <f>'CONTROL ACTAS'!K109</f>
        <v>0</v>
      </c>
      <c r="F106" s="7">
        <f>+'CONTROL ACTAS'!F109</f>
        <v>51194</v>
      </c>
      <c r="G106" s="29">
        <f t="shared" si="1"/>
        <v>0</v>
      </c>
    </row>
    <row r="107" spans="2:7" s="155" customFormat="1" ht="52.8" x14ac:dyDescent="0.3">
      <c r="B107" s="28" t="str">
        <f>'CONTROL ACTAS'!B110</f>
        <v>10.8</v>
      </c>
      <c r="C107" s="125" t="s">
        <v>181</v>
      </c>
      <c r="D107" s="4" t="str">
        <f>'CONTROL ACTAS'!D110</f>
        <v>m2</v>
      </c>
      <c r="E107" s="6">
        <f>'CONTROL ACTAS'!K110</f>
        <v>0</v>
      </c>
      <c r="F107" s="7">
        <f>+'CONTROL ACTAS'!F110</f>
        <v>15488</v>
      </c>
      <c r="G107" s="29">
        <f t="shared" si="1"/>
        <v>0</v>
      </c>
    </row>
    <row r="108" spans="2:7" x14ac:dyDescent="0.25">
      <c r="B108" s="26">
        <f>'CONTROL ACTAS'!B111</f>
        <v>11</v>
      </c>
      <c r="C108" s="1" t="s">
        <v>182</v>
      </c>
      <c r="D108" s="2"/>
      <c r="E108" s="2"/>
      <c r="F108" s="3"/>
      <c r="G108" s="27"/>
    </row>
    <row r="109" spans="2:7" s="155" customFormat="1" ht="79.2" x14ac:dyDescent="0.3">
      <c r="B109" s="28" t="str">
        <f>'CONTROL ACTAS'!B112</f>
        <v>11.1</v>
      </c>
      <c r="C109" s="125" t="s">
        <v>184</v>
      </c>
      <c r="D109" s="4" t="str">
        <f>'CONTROL ACTAS'!D112</f>
        <v>m2</v>
      </c>
      <c r="E109" s="6">
        <f>'CONTROL ACTAS'!K112</f>
        <v>0</v>
      </c>
      <c r="F109" s="7">
        <f>+'CONTROL ACTAS'!F112</f>
        <v>55223</v>
      </c>
      <c r="G109" s="29">
        <f t="shared" si="1"/>
        <v>0</v>
      </c>
    </row>
    <row r="110" spans="2:7" s="155" customFormat="1" ht="92.4" x14ac:dyDescent="0.3">
      <c r="B110" s="28" t="str">
        <f>'CONTROL ACTAS'!B113</f>
        <v>11.2</v>
      </c>
      <c r="C110" s="125" t="s">
        <v>186</v>
      </c>
      <c r="D110" s="4" t="str">
        <f>'CONTROL ACTAS'!D113</f>
        <v>m2</v>
      </c>
      <c r="E110" s="6">
        <f>'CONTROL ACTAS'!K113</f>
        <v>0</v>
      </c>
      <c r="F110" s="7">
        <f>+'CONTROL ACTAS'!F113</f>
        <v>165706</v>
      </c>
      <c r="G110" s="29">
        <f t="shared" si="1"/>
        <v>0</v>
      </c>
    </row>
    <row r="111" spans="2:7" s="155" customFormat="1" ht="39.6" x14ac:dyDescent="0.3">
      <c r="B111" s="28" t="str">
        <f>'CONTROL ACTAS'!B114</f>
        <v>11.3</v>
      </c>
      <c r="C111" s="125" t="s">
        <v>188</v>
      </c>
      <c r="D111" s="4" t="str">
        <f>'CONTROL ACTAS'!D114</f>
        <v>m2</v>
      </c>
      <c r="E111" s="6">
        <f>'CONTROL ACTAS'!K114</f>
        <v>0</v>
      </c>
      <c r="F111" s="7">
        <f>+'CONTROL ACTAS'!F114</f>
        <v>24644</v>
      </c>
      <c r="G111" s="29">
        <f t="shared" si="1"/>
        <v>0</v>
      </c>
    </row>
    <row r="112" spans="2:7" x14ac:dyDescent="0.25">
      <c r="B112" s="26">
        <f>'CONTROL ACTAS'!B115</f>
        <v>12</v>
      </c>
      <c r="C112" s="1" t="s">
        <v>189</v>
      </c>
      <c r="D112" s="2"/>
      <c r="E112" s="2"/>
      <c r="F112" s="3"/>
      <c r="G112" s="27"/>
    </row>
    <row r="113" spans="2:7" s="155" customFormat="1" ht="105.6" x14ac:dyDescent="0.3">
      <c r="B113" s="28" t="str">
        <f>'CONTROL ACTAS'!B116</f>
        <v>12.1</v>
      </c>
      <c r="C113" s="125" t="s">
        <v>191</v>
      </c>
      <c r="D113" s="4" t="str">
        <f>'CONTROL ACTAS'!D116</f>
        <v>und</v>
      </c>
      <c r="E113" s="6">
        <f>'CONTROL ACTAS'!K116</f>
        <v>0</v>
      </c>
      <c r="F113" s="7">
        <f>+'CONTROL ACTAS'!F116</f>
        <v>1000000</v>
      </c>
      <c r="G113" s="29">
        <f t="shared" si="1"/>
        <v>0</v>
      </c>
    </row>
    <row r="114" spans="2:7" s="155" customFormat="1" ht="118.8" x14ac:dyDescent="0.3">
      <c r="B114" s="28" t="str">
        <f>'CONTROL ACTAS'!B117</f>
        <v>12.2</v>
      </c>
      <c r="C114" s="125" t="s">
        <v>193</v>
      </c>
      <c r="D114" s="4" t="str">
        <f>'CONTROL ACTAS'!D117</f>
        <v>und</v>
      </c>
      <c r="E114" s="6">
        <f>'CONTROL ACTAS'!K117</f>
        <v>0</v>
      </c>
      <c r="F114" s="7">
        <f>+'CONTROL ACTAS'!F117</f>
        <v>1200000</v>
      </c>
      <c r="G114" s="29">
        <f t="shared" si="1"/>
        <v>0</v>
      </c>
    </row>
    <row r="115" spans="2:7" s="155" customFormat="1" ht="132" x14ac:dyDescent="0.3">
      <c r="B115" s="28" t="str">
        <f>'CONTROL ACTAS'!B118</f>
        <v>12.3</v>
      </c>
      <c r="C115" s="125" t="s">
        <v>195</v>
      </c>
      <c r="D115" s="4" t="str">
        <f>'CONTROL ACTAS'!D118</f>
        <v>und</v>
      </c>
      <c r="E115" s="6">
        <f>'CONTROL ACTAS'!K118</f>
        <v>0</v>
      </c>
      <c r="F115" s="7">
        <f>+'CONTROL ACTAS'!F118</f>
        <v>1400000</v>
      </c>
      <c r="G115" s="29">
        <f t="shared" si="1"/>
        <v>0</v>
      </c>
    </row>
    <row r="116" spans="2:7" s="155" customFormat="1" ht="132" x14ac:dyDescent="0.3">
      <c r="B116" s="28" t="str">
        <f>'CONTROL ACTAS'!B119</f>
        <v>12.4</v>
      </c>
      <c r="C116" s="125" t="s">
        <v>197</v>
      </c>
      <c r="D116" s="4" t="str">
        <f>'CONTROL ACTAS'!D119</f>
        <v>und</v>
      </c>
      <c r="E116" s="6">
        <f>'CONTROL ACTAS'!K119</f>
        <v>0</v>
      </c>
      <c r="F116" s="7">
        <f>+'CONTROL ACTAS'!F119</f>
        <v>1800000</v>
      </c>
      <c r="G116" s="29">
        <f t="shared" si="1"/>
        <v>0</v>
      </c>
    </row>
    <row r="117" spans="2:7" s="155" customFormat="1" ht="118.8" x14ac:dyDescent="0.3">
      <c r="B117" s="28" t="str">
        <f>'CONTROL ACTAS'!B120</f>
        <v>12.5</v>
      </c>
      <c r="C117" s="125" t="s">
        <v>199</v>
      </c>
      <c r="D117" s="4" t="str">
        <f>'CONTROL ACTAS'!D120</f>
        <v>und</v>
      </c>
      <c r="E117" s="6">
        <f>'CONTROL ACTAS'!K120</f>
        <v>0</v>
      </c>
      <c r="F117" s="7">
        <f>+'CONTROL ACTAS'!F120</f>
        <v>2000000</v>
      </c>
      <c r="G117" s="29">
        <f t="shared" si="1"/>
        <v>0</v>
      </c>
    </row>
    <row r="118" spans="2:7" s="155" customFormat="1" ht="118.8" x14ac:dyDescent="0.3">
      <c r="B118" s="28" t="str">
        <f>'CONTROL ACTAS'!B121</f>
        <v>12.6</v>
      </c>
      <c r="C118" s="125" t="s">
        <v>201</v>
      </c>
      <c r="D118" s="4" t="str">
        <f>'CONTROL ACTAS'!D121</f>
        <v>und</v>
      </c>
      <c r="E118" s="6">
        <f>'CONTROL ACTAS'!K121</f>
        <v>0</v>
      </c>
      <c r="F118" s="7">
        <f>+'CONTROL ACTAS'!F121</f>
        <v>2000000</v>
      </c>
      <c r="G118" s="29">
        <f t="shared" si="1"/>
        <v>0</v>
      </c>
    </row>
    <row r="119" spans="2:7" s="155" customFormat="1" ht="132" x14ac:dyDescent="0.3">
      <c r="B119" s="28" t="str">
        <f>'CONTROL ACTAS'!B122</f>
        <v>12.7</v>
      </c>
      <c r="C119" s="125" t="s">
        <v>203</v>
      </c>
      <c r="D119" s="4" t="str">
        <f>'CONTROL ACTAS'!D122</f>
        <v>und</v>
      </c>
      <c r="E119" s="6">
        <f>'CONTROL ACTAS'!K122</f>
        <v>0</v>
      </c>
      <c r="F119" s="7">
        <f>+'CONTROL ACTAS'!F122</f>
        <v>3500000</v>
      </c>
      <c r="G119" s="29">
        <f t="shared" si="1"/>
        <v>0</v>
      </c>
    </row>
    <row r="120" spans="2:7" s="155" customFormat="1" ht="132" x14ac:dyDescent="0.3">
      <c r="B120" s="28" t="str">
        <f>'CONTROL ACTAS'!B123</f>
        <v>12.8</v>
      </c>
      <c r="C120" s="125" t="s">
        <v>205</v>
      </c>
      <c r="D120" s="4" t="str">
        <f>'CONTROL ACTAS'!D123</f>
        <v>und</v>
      </c>
      <c r="E120" s="6">
        <f>'CONTROL ACTAS'!K123</f>
        <v>0</v>
      </c>
      <c r="F120" s="7">
        <f>+'CONTROL ACTAS'!F123</f>
        <v>3800000</v>
      </c>
      <c r="G120" s="29">
        <f t="shared" si="1"/>
        <v>0</v>
      </c>
    </row>
    <row r="121" spans="2:7" s="155" customFormat="1" ht="132" x14ac:dyDescent="0.3">
      <c r="B121" s="28" t="str">
        <f>'CONTROL ACTAS'!B124</f>
        <v>12.9</v>
      </c>
      <c r="C121" s="125" t="s">
        <v>207</v>
      </c>
      <c r="D121" s="4" t="str">
        <f>'CONTROL ACTAS'!D124</f>
        <v>und</v>
      </c>
      <c r="E121" s="6">
        <f>'CONTROL ACTAS'!K124</f>
        <v>0</v>
      </c>
      <c r="F121" s="7">
        <f>+'CONTROL ACTAS'!F124</f>
        <v>3500000</v>
      </c>
      <c r="G121" s="29">
        <f t="shared" si="1"/>
        <v>0</v>
      </c>
    </row>
    <row r="122" spans="2:7" s="155" customFormat="1" ht="158.4" x14ac:dyDescent="0.3">
      <c r="B122" s="28" t="str">
        <f>'CONTROL ACTAS'!B125</f>
        <v>12.10</v>
      </c>
      <c r="C122" s="125" t="s">
        <v>209</v>
      </c>
      <c r="D122" s="4" t="str">
        <f>'CONTROL ACTAS'!D125</f>
        <v>und</v>
      </c>
      <c r="E122" s="6">
        <f>'CONTROL ACTAS'!K125</f>
        <v>0</v>
      </c>
      <c r="F122" s="7">
        <f>+'CONTROL ACTAS'!F125</f>
        <v>3500000</v>
      </c>
      <c r="G122" s="29">
        <f t="shared" si="1"/>
        <v>0</v>
      </c>
    </row>
    <row r="123" spans="2:7" s="155" customFormat="1" ht="158.4" x14ac:dyDescent="0.3">
      <c r="B123" s="28" t="str">
        <f>'CONTROL ACTAS'!B126</f>
        <v>12.11</v>
      </c>
      <c r="C123" s="125" t="s">
        <v>211</v>
      </c>
      <c r="D123" s="4" t="str">
        <f>'CONTROL ACTAS'!D126</f>
        <v>und</v>
      </c>
      <c r="E123" s="6">
        <f>'CONTROL ACTAS'!K126</f>
        <v>0</v>
      </c>
      <c r="F123" s="7">
        <f>+'CONTROL ACTAS'!F126</f>
        <v>4500000</v>
      </c>
      <c r="G123" s="29">
        <f t="shared" si="1"/>
        <v>0</v>
      </c>
    </row>
    <row r="124" spans="2:7" s="155" customFormat="1" ht="118.8" x14ac:dyDescent="0.3">
      <c r="B124" s="28" t="str">
        <f>'CONTROL ACTAS'!B127</f>
        <v>12.12</v>
      </c>
      <c r="C124" s="125" t="s">
        <v>213</v>
      </c>
      <c r="D124" s="4" t="str">
        <f>'CONTROL ACTAS'!D127</f>
        <v>und</v>
      </c>
      <c r="E124" s="6">
        <f>'CONTROL ACTAS'!K127</f>
        <v>0</v>
      </c>
      <c r="F124" s="7">
        <f>+'CONTROL ACTAS'!F127</f>
        <v>5500000</v>
      </c>
      <c r="G124" s="29">
        <f t="shared" si="1"/>
        <v>0</v>
      </c>
    </row>
    <row r="125" spans="2:7" s="155" customFormat="1" ht="132" x14ac:dyDescent="0.3">
      <c r="B125" s="28" t="str">
        <f>'CONTROL ACTAS'!B128</f>
        <v>12.13</v>
      </c>
      <c r="C125" s="125" t="s">
        <v>215</v>
      </c>
      <c r="D125" s="4" t="str">
        <f>'CONTROL ACTAS'!D128</f>
        <v>und</v>
      </c>
      <c r="E125" s="6">
        <f>'CONTROL ACTAS'!K128</f>
        <v>0</v>
      </c>
      <c r="F125" s="7">
        <f>+'CONTROL ACTAS'!F128</f>
        <v>6500000</v>
      </c>
      <c r="G125" s="29">
        <f t="shared" si="1"/>
        <v>0</v>
      </c>
    </row>
    <row r="126" spans="2:7" s="155" customFormat="1" ht="132" x14ac:dyDescent="0.3">
      <c r="B126" s="28" t="str">
        <f>'CONTROL ACTAS'!B129</f>
        <v>12.14</v>
      </c>
      <c r="C126" s="125" t="s">
        <v>217</v>
      </c>
      <c r="D126" s="4" t="str">
        <f>'CONTROL ACTAS'!D129</f>
        <v>und</v>
      </c>
      <c r="E126" s="6">
        <f>'CONTROL ACTAS'!K129</f>
        <v>0</v>
      </c>
      <c r="F126" s="7">
        <f>+'CONTROL ACTAS'!F129</f>
        <v>12000000</v>
      </c>
      <c r="G126" s="29">
        <f t="shared" si="1"/>
        <v>0</v>
      </c>
    </row>
    <row r="127" spans="2:7" s="155" customFormat="1" ht="105.6" x14ac:dyDescent="0.3">
      <c r="B127" s="28" t="str">
        <f>'CONTROL ACTAS'!B130</f>
        <v>12.15</v>
      </c>
      <c r="C127" s="125" t="s">
        <v>219</v>
      </c>
      <c r="D127" s="4" t="str">
        <f>'CONTROL ACTAS'!D130</f>
        <v>und</v>
      </c>
      <c r="E127" s="6">
        <f>'CONTROL ACTAS'!K130</f>
        <v>0</v>
      </c>
      <c r="F127" s="7">
        <f>+'CONTROL ACTAS'!F130</f>
        <v>3000000</v>
      </c>
      <c r="G127" s="29">
        <f t="shared" si="1"/>
        <v>0</v>
      </c>
    </row>
    <row r="128" spans="2:7" s="155" customFormat="1" ht="105.6" x14ac:dyDescent="0.3">
      <c r="B128" s="28" t="str">
        <f>'CONTROL ACTAS'!B131</f>
        <v>12.16</v>
      </c>
      <c r="C128" s="125" t="s">
        <v>221</v>
      </c>
      <c r="D128" s="4" t="str">
        <f>'CONTROL ACTAS'!D131</f>
        <v>und</v>
      </c>
      <c r="E128" s="6">
        <f>'CONTROL ACTAS'!K131</f>
        <v>0</v>
      </c>
      <c r="F128" s="7">
        <f>+'CONTROL ACTAS'!F131</f>
        <v>3200000</v>
      </c>
      <c r="G128" s="29">
        <f t="shared" si="1"/>
        <v>0</v>
      </c>
    </row>
    <row r="129" spans="2:7" s="155" customFormat="1" ht="105.6" x14ac:dyDescent="0.3">
      <c r="B129" s="28" t="str">
        <f>'CONTROL ACTAS'!B132</f>
        <v>12.17</v>
      </c>
      <c r="C129" s="125" t="s">
        <v>223</v>
      </c>
      <c r="D129" s="4" t="str">
        <f>'CONTROL ACTAS'!D132</f>
        <v>und</v>
      </c>
      <c r="E129" s="6">
        <f>'CONTROL ACTAS'!K132</f>
        <v>0</v>
      </c>
      <c r="F129" s="7">
        <f>+'CONTROL ACTAS'!F132</f>
        <v>3200000</v>
      </c>
      <c r="G129" s="29">
        <f t="shared" si="1"/>
        <v>0</v>
      </c>
    </row>
    <row r="130" spans="2:7" s="155" customFormat="1" ht="105.6" x14ac:dyDescent="0.3">
      <c r="B130" s="28" t="str">
        <f>'CONTROL ACTAS'!B133</f>
        <v>12.18</v>
      </c>
      <c r="C130" s="125" t="s">
        <v>225</v>
      </c>
      <c r="D130" s="4" t="str">
        <f>'CONTROL ACTAS'!D133</f>
        <v>und</v>
      </c>
      <c r="E130" s="6">
        <f>'CONTROL ACTAS'!K133</f>
        <v>0</v>
      </c>
      <c r="F130" s="7">
        <f>+'CONTROL ACTAS'!F133</f>
        <v>3200000</v>
      </c>
      <c r="G130" s="29">
        <f t="shared" si="1"/>
        <v>0</v>
      </c>
    </row>
    <row r="131" spans="2:7" s="155" customFormat="1" ht="105.6" x14ac:dyDescent="0.3">
      <c r="B131" s="28" t="str">
        <f>'CONTROL ACTAS'!B134</f>
        <v>12.19</v>
      </c>
      <c r="C131" s="125" t="s">
        <v>227</v>
      </c>
      <c r="D131" s="4" t="str">
        <f>'CONTROL ACTAS'!D134</f>
        <v>und</v>
      </c>
      <c r="E131" s="6">
        <f>'CONTROL ACTAS'!K134</f>
        <v>0</v>
      </c>
      <c r="F131" s="7">
        <f>+'CONTROL ACTAS'!F134</f>
        <v>3200000</v>
      </c>
      <c r="G131" s="29">
        <f t="shared" si="1"/>
        <v>0</v>
      </c>
    </row>
    <row r="132" spans="2:7" s="155" customFormat="1" ht="105.6" x14ac:dyDescent="0.3">
      <c r="B132" s="28" t="str">
        <f>'CONTROL ACTAS'!B135</f>
        <v>12.20</v>
      </c>
      <c r="C132" s="125" t="s">
        <v>229</v>
      </c>
      <c r="D132" s="4" t="str">
        <f>'CONTROL ACTAS'!D135</f>
        <v>und</v>
      </c>
      <c r="E132" s="6">
        <f>'CONTROL ACTAS'!K135</f>
        <v>0</v>
      </c>
      <c r="F132" s="7">
        <f>+'CONTROL ACTAS'!F135</f>
        <v>2500000</v>
      </c>
      <c r="G132" s="29">
        <f t="shared" si="1"/>
        <v>0</v>
      </c>
    </row>
    <row r="133" spans="2:7" s="155" customFormat="1" ht="105.6" x14ac:dyDescent="0.3">
      <c r="B133" s="28" t="str">
        <f>'CONTROL ACTAS'!B136</f>
        <v>12.21</v>
      </c>
      <c r="C133" s="125" t="s">
        <v>231</v>
      </c>
      <c r="D133" s="4" t="str">
        <f>'CONTROL ACTAS'!D136</f>
        <v>und</v>
      </c>
      <c r="E133" s="6">
        <f>'CONTROL ACTAS'!K136</f>
        <v>0</v>
      </c>
      <c r="F133" s="7">
        <f>+'CONTROL ACTAS'!F136</f>
        <v>2500000</v>
      </c>
      <c r="G133" s="29">
        <f t="shared" si="1"/>
        <v>0</v>
      </c>
    </row>
    <row r="134" spans="2:7" s="155" customFormat="1" ht="105.6" x14ac:dyDescent="0.3">
      <c r="B134" s="28" t="str">
        <f>'CONTROL ACTAS'!B137</f>
        <v>12.22</v>
      </c>
      <c r="C134" s="125" t="s">
        <v>233</v>
      </c>
      <c r="D134" s="4" t="str">
        <f>'CONTROL ACTAS'!D137</f>
        <v>und</v>
      </c>
      <c r="E134" s="6">
        <f>'CONTROL ACTAS'!K137</f>
        <v>0</v>
      </c>
      <c r="F134" s="7">
        <f>+'CONTROL ACTAS'!F137</f>
        <v>2300000</v>
      </c>
      <c r="G134" s="29">
        <f t="shared" si="1"/>
        <v>0</v>
      </c>
    </row>
    <row r="135" spans="2:7" s="155" customFormat="1" ht="145.19999999999999" x14ac:dyDescent="0.3">
      <c r="B135" s="28" t="str">
        <f>'CONTROL ACTAS'!B138</f>
        <v>12.23</v>
      </c>
      <c r="C135" s="125" t="s">
        <v>235</v>
      </c>
      <c r="D135" s="4" t="str">
        <f>'CONTROL ACTAS'!D138</f>
        <v>und</v>
      </c>
      <c r="E135" s="6">
        <f>'CONTROL ACTAS'!K138</f>
        <v>0</v>
      </c>
      <c r="F135" s="7">
        <f>+'CONTROL ACTAS'!F138</f>
        <v>3000000</v>
      </c>
      <c r="G135" s="29">
        <f t="shared" si="1"/>
        <v>0</v>
      </c>
    </row>
    <row r="136" spans="2:7" s="155" customFormat="1" ht="145.19999999999999" x14ac:dyDescent="0.3">
      <c r="B136" s="28" t="str">
        <f>'CONTROL ACTAS'!B139</f>
        <v>12.24</v>
      </c>
      <c r="C136" s="125" t="s">
        <v>237</v>
      </c>
      <c r="D136" s="4" t="str">
        <f>'CONTROL ACTAS'!D139</f>
        <v>und</v>
      </c>
      <c r="E136" s="6">
        <f>'CONTROL ACTAS'!K139</f>
        <v>0</v>
      </c>
      <c r="F136" s="7">
        <f>+'CONTROL ACTAS'!F139</f>
        <v>6000000</v>
      </c>
      <c r="G136" s="29">
        <f t="shared" si="1"/>
        <v>0</v>
      </c>
    </row>
    <row r="137" spans="2:7" s="155" customFormat="1" ht="132" x14ac:dyDescent="0.3">
      <c r="B137" s="28" t="str">
        <f>'CONTROL ACTAS'!B140</f>
        <v>12.25</v>
      </c>
      <c r="C137" s="125" t="s">
        <v>239</v>
      </c>
      <c r="D137" s="4" t="str">
        <f>'CONTROL ACTAS'!D140</f>
        <v>und</v>
      </c>
      <c r="E137" s="6">
        <f>'CONTROL ACTAS'!K140</f>
        <v>0</v>
      </c>
      <c r="F137" s="7">
        <f>+'CONTROL ACTAS'!F140</f>
        <v>3094855</v>
      </c>
      <c r="G137" s="29">
        <f t="shared" si="1"/>
        <v>0</v>
      </c>
    </row>
    <row r="138" spans="2:7" s="155" customFormat="1" ht="132" x14ac:dyDescent="0.3">
      <c r="B138" s="28" t="str">
        <f>'CONTROL ACTAS'!B141</f>
        <v>12.26</v>
      </c>
      <c r="C138" s="125" t="s">
        <v>241</v>
      </c>
      <c r="D138" s="4" t="str">
        <f>'CONTROL ACTAS'!D141</f>
        <v>und</v>
      </c>
      <c r="E138" s="6">
        <f>'CONTROL ACTAS'!K141</f>
        <v>0</v>
      </c>
      <c r="F138" s="7">
        <f>+'CONTROL ACTAS'!F141</f>
        <v>3517304</v>
      </c>
      <c r="G138" s="29">
        <f t="shared" si="1"/>
        <v>0</v>
      </c>
    </row>
    <row r="139" spans="2:7" s="155" customFormat="1" ht="132" x14ac:dyDescent="0.3">
      <c r="B139" s="28" t="str">
        <f>'CONTROL ACTAS'!B142</f>
        <v>12.27</v>
      </c>
      <c r="C139" s="125" t="s">
        <v>243</v>
      </c>
      <c r="D139" s="4" t="str">
        <f>'CONTROL ACTAS'!D142</f>
        <v>und</v>
      </c>
      <c r="E139" s="6">
        <f>'CONTROL ACTAS'!K142</f>
        <v>0</v>
      </c>
      <c r="F139" s="7">
        <f>+'CONTROL ACTAS'!F142</f>
        <v>2828527</v>
      </c>
      <c r="G139" s="29">
        <f t="shared" si="1"/>
        <v>0</v>
      </c>
    </row>
    <row r="140" spans="2:7" s="155" customFormat="1" ht="118.8" x14ac:dyDescent="0.3">
      <c r="B140" s="28" t="str">
        <f>'CONTROL ACTAS'!B143</f>
        <v>12.28</v>
      </c>
      <c r="C140" s="125" t="s">
        <v>245</v>
      </c>
      <c r="D140" s="4" t="str">
        <f>'CONTROL ACTAS'!D143</f>
        <v>und</v>
      </c>
      <c r="E140" s="6">
        <f>'CONTROL ACTAS'!K143</f>
        <v>0</v>
      </c>
      <c r="F140" s="7">
        <f>+'CONTROL ACTAS'!F143</f>
        <v>4000000</v>
      </c>
      <c r="G140" s="29">
        <f t="shared" si="1"/>
        <v>0</v>
      </c>
    </row>
    <row r="141" spans="2:7" s="155" customFormat="1" ht="118.8" x14ac:dyDescent="0.3">
      <c r="B141" s="28" t="str">
        <f>'CONTROL ACTAS'!B144</f>
        <v>12.29</v>
      </c>
      <c r="C141" s="125" t="s">
        <v>247</v>
      </c>
      <c r="D141" s="4" t="str">
        <f>'CONTROL ACTAS'!D144</f>
        <v>und</v>
      </c>
      <c r="E141" s="6">
        <f>'CONTROL ACTAS'!K144</f>
        <v>0</v>
      </c>
      <c r="F141" s="7">
        <f>+'CONTROL ACTAS'!F144</f>
        <v>5000000</v>
      </c>
      <c r="G141" s="29">
        <f t="shared" si="1"/>
        <v>0</v>
      </c>
    </row>
    <row r="142" spans="2:7" s="155" customFormat="1" ht="118.8" x14ac:dyDescent="0.3">
      <c r="B142" s="28" t="str">
        <f>'CONTROL ACTAS'!B145</f>
        <v>12.30</v>
      </c>
      <c r="C142" s="125" t="s">
        <v>249</v>
      </c>
      <c r="D142" s="4" t="str">
        <f>'CONTROL ACTAS'!D145</f>
        <v>und</v>
      </c>
      <c r="E142" s="6">
        <f>'CONTROL ACTAS'!K145</f>
        <v>0</v>
      </c>
      <c r="F142" s="7">
        <f>+'CONTROL ACTAS'!F145</f>
        <v>4500000</v>
      </c>
      <c r="G142" s="29">
        <f t="shared" si="1"/>
        <v>0</v>
      </c>
    </row>
    <row r="143" spans="2:7" s="155" customFormat="1" ht="145.19999999999999" x14ac:dyDescent="0.3">
      <c r="B143" s="28" t="str">
        <f>'CONTROL ACTAS'!B146</f>
        <v>12.31</v>
      </c>
      <c r="C143" s="125" t="s">
        <v>237</v>
      </c>
      <c r="D143" s="4" t="str">
        <f>'CONTROL ACTAS'!D146</f>
        <v>und</v>
      </c>
      <c r="E143" s="6">
        <f>'CONTROL ACTAS'!K146</f>
        <v>0</v>
      </c>
      <c r="F143" s="7">
        <f>+'CONTROL ACTAS'!F146</f>
        <v>6000000</v>
      </c>
      <c r="G143" s="29">
        <f t="shared" si="1"/>
        <v>0</v>
      </c>
    </row>
    <row r="144" spans="2:7" s="155" customFormat="1" ht="145.19999999999999" x14ac:dyDescent="0.3">
      <c r="B144" s="28" t="str">
        <f>'CONTROL ACTAS'!B147</f>
        <v>12.32</v>
      </c>
      <c r="C144" s="125" t="s">
        <v>252</v>
      </c>
      <c r="D144" s="4" t="str">
        <f>'CONTROL ACTAS'!D147</f>
        <v>und</v>
      </c>
      <c r="E144" s="6">
        <f>'CONTROL ACTAS'!K147</f>
        <v>0</v>
      </c>
      <c r="F144" s="7">
        <f>+'CONTROL ACTAS'!F147</f>
        <v>6000000</v>
      </c>
      <c r="G144" s="29">
        <f t="shared" si="1"/>
        <v>0</v>
      </c>
    </row>
    <row r="145" spans="2:7" s="155" customFormat="1" ht="145.19999999999999" x14ac:dyDescent="0.3">
      <c r="B145" s="28" t="str">
        <f>'CONTROL ACTAS'!B148</f>
        <v>12.33</v>
      </c>
      <c r="C145" s="125" t="s">
        <v>254</v>
      </c>
      <c r="D145" s="4" t="str">
        <f>'CONTROL ACTAS'!D148</f>
        <v>und</v>
      </c>
      <c r="E145" s="6">
        <f>'CONTROL ACTAS'!K148</f>
        <v>0</v>
      </c>
      <c r="F145" s="7">
        <f>+'CONTROL ACTAS'!F148</f>
        <v>4800000</v>
      </c>
      <c r="G145" s="29">
        <f t="shared" si="1"/>
        <v>0</v>
      </c>
    </row>
    <row r="146" spans="2:7" s="155" customFormat="1" ht="145.19999999999999" x14ac:dyDescent="0.3">
      <c r="B146" s="28" t="str">
        <f>'CONTROL ACTAS'!B149</f>
        <v>12.34</v>
      </c>
      <c r="C146" s="125" t="s">
        <v>256</v>
      </c>
      <c r="D146" s="4" t="str">
        <f>'CONTROL ACTAS'!D149</f>
        <v>und</v>
      </c>
      <c r="E146" s="6">
        <f>'CONTROL ACTAS'!K149</f>
        <v>0</v>
      </c>
      <c r="F146" s="7">
        <f>+'CONTROL ACTAS'!F149</f>
        <v>6000000</v>
      </c>
      <c r="G146" s="29">
        <f t="shared" si="1"/>
        <v>0</v>
      </c>
    </row>
    <row r="147" spans="2:7" s="155" customFormat="1" ht="118.8" x14ac:dyDescent="0.3">
      <c r="B147" s="28" t="str">
        <f>'CONTROL ACTAS'!B150</f>
        <v>12.35</v>
      </c>
      <c r="C147" s="125" t="s">
        <v>258</v>
      </c>
      <c r="D147" s="4" t="str">
        <f>'CONTROL ACTAS'!D150</f>
        <v>und</v>
      </c>
      <c r="E147" s="6">
        <f>'CONTROL ACTAS'!K150</f>
        <v>0</v>
      </c>
      <c r="F147" s="7">
        <f>+'CONTROL ACTAS'!F150</f>
        <v>4500000</v>
      </c>
      <c r="G147" s="29">
        <f t="shared" si="1"/>
        <v>0</v>
      </c>
    </row>
    <row r="148" spans="2:7" s="155" customFormat="1" ht="118.8" x14ac:dyDescent="0.3">
      <c r="B148" s="28" t="str">
        <f>'CONTROL ACTAS'!B151</f>
        <v>12.36</v>
      </c>
      <c r="C148" s="125" t="s">
        <v>260</v>
      </c>
      <c r="D148" s="4" t="str">
        <f>'CONTROL ACTAS'!D151</f>
        <v>und</v>
      </c>
      <c r="E148" s="6">
        <f>'CONTROL ACTAS'!K151</f>
        <v>0</v>
      </c>
      <c r="F148" s="7">
        <f>+'CONTROL ACTAS'!F151</f>
        <v>10000000</v>
      </c>
      <c r="G148" s="29">
        <f t="shared" ref="G148:G211" si="2">ROUNDDOWN(E148*F148,0)</f>
        <v>0</v>
      </c>
    </row>
    <row r="149" spans="2:7" s="155" customFormat="1" ht="118.8" x14ac:dyDescent="0.3">
      <c r="B149" s="28" t="str">
        <f>'CONTROL ACTAS'!B152</f>
        <v>12.37</v>
      </c>
      <c r="C149" s="125" t="s">
        <v>262</v>
      </c>
      <c r="D149" s="4" t="str">
        <f>'CONTROL ACTAS'!D152</f>
        <v>und</v>
      </c>
      <c r="E149" s="6">
        <f>'CONTROL ACTAS'!K152</f>
        <v>0</v>
      </c>
      <c r="F149" s="7">
        <f>+'CONTROL ACTAS'!F152</f>
        <v>6000000</v>
      </c>
      <c r="G149" s="29">
        <f t="shared" si="2"/>
        <v>0</v>
      </c>
    </row>
    <row r="150" spans="2:7" s="155" customFormat="1" ht="171.6" x14ac:dyDescent="0.3">
      <c r="B150" s="28" t="str">
        <f>'CONTROL ACTAS'!B153</f>
        <v>12.38</v>
      </c>
      <c r="C150" s="125" t="s">
        <v>264</v>
      </c>
      <c r="D150" s="4" t="str">
        <f>'CONTROL ACTAS'!D153</f>
        <v>und</v>
      </c>
      <c r="E150" s="6">
        <f>'CONTROL ACTAS'!K153</f>
        <v>0</v>
      </c>
      <c r="F150" s="7">
        <f>+'CONTROL ACTAS'!F153</f>
        <v>10240000</v>
      </c>
      <c r="G150" s="29">
        <f t="shared" si="2"/>
        <v>0</v>
      </c>
    </row>
    <row r="151" spans="2:7" s="155" customFormat="1" ht="158.4" x14ac:dyDescent="0.3">
      <c r="B151" s="28" t="str">
        <f>'CONTROL ACTAS'!B154</f>
        <v>12.39</v>
      </c>
      <c r="C151" s="125" t="s">
        <v>266</v>
      </c>
      <c r="D151" s="4" t="str">
        <f>'CONTROL ACTAS'!D154</f>
        <v>und</v>
      </c>
      <c r="E151" s="6">
        <f>'CONTROL ACTAS'!K154</f>
        <v>0</v>
      </c>
      <c r="F151" s="7">
        <f>+'CONTROL ACTAS'!F154</f>
        <v>3500000</v>
      </c>
      <c r="G151" s="29">
        <f t="shared" si="2"/>
        <v>0</v>
      </c>
    </row>
    <row r="152" spans="2:7" s="155" customFormat="1" ht="118.8" x14ac:dyDescent="0.3">
      <c r="B152" s="28" t="str">
        <f>'CONTROL ACTAS'!B155</f>
        <v>12.40</v>
      </c>
      <c r="C152" s="125" t="s">
        <v>268</v>
      </c>
      <c r="D152" s="4" t="str">
        <f>'CONTROL ACTAS'!D155</f>
        <v>und</v>
      </c>
      <c r="E152" s="6">
        <f>'CONTROL ACTAS'!K155</f>
        <v>0</v>
      </c>
      <c r="F152" s="7">
        <f>+'CONTROL ACTAS'!F155</f>
        <v>5000000</v>
      </c>
      <c r="G152" s="29">
        <f t="shared" si="2"/>
        <v>0</v>
      </c>
    </row>
    <row r="153" spans="2:7" s="155" customFormat="1" ht="118.8" x14ac:dyDescent="0.3">
      <c r="B153" s="28" t="str">
        <f>'CONTROL ACTAS'!B156</f>
        <v>12.41</v>
      </c>
      <c r="C153" s="125" t="s">
        <v>270</v>
      </c>
      <c r="D153" s="4" t="str">
        <f>'CONTROL ACTAS'!D156</f>
        <v>und</v>
      </c>
      <c r="E153" s="6">
        <f>'CONTROL ACTAS'!K156</f>
        <v>0</v>
      </c>
      <c r="F153" s="7">
        <f>+'CONTROL ACTAS'!F156</f>
        <v>6000000</v>
      </c>
      <c r="G153" s="29">
        <f t="shared" si="2"/>
        <v>0</v>
      </c>
    </row>
    <row r="154" spans="2:7" s="155" customFormat="1" ht="118.8" x14ac:dyDescent="0.3">
      <c r="B154" s="28" t="str">
        <f>'CONTROL ACTAS'!B157</f>
        <v>12.42</v>
      </c>
      <c r="C154" s="125" t="s">
        <v>272</v>
      </c>
      <c r="D154" s="4" t="str">
        <f>'CONTROL ACTAS'!D157</f>
        <v>und</v>
      </c>
      <c r="E154" s="6">
        <f>'CONTROL ACTAS'!K157</f>
        <v>0</v>
      </c>
      <c r="F154" s="7">
        <f>+'CONTROL ACTAS'!F157</f>
        <v>4000000</v>
      </c>
      <c r="G154" s="29">
        <f t="shared" si="2"/>
        <v>0</v>
      </c>
    </row>
    <row r="155" spans="2:7" s="155" customFormat="1" ht="158.4" x14ac:dyDescent="0.3">
      <c r="B155" s="28" t="str">
        <f>'CONTROL ACTAS'!B158</f>
        <v>12.43</v>
      </c>
      <c r="C155" s="125" t="s">
        <v>274</v>
      </c>
      <c r="D155" s="4" t="str">
        <f>'CONTROL ACTAS'!D158</f>
        <v>und</v>
      </c>
      <c r="E155" s="6">
        <f>'CONTROL ACTAS'!K158</f>
        <v>0</v>
      </c>
      <c r="F155" s="7">
        <f>+'CONTROL ACTAS'!F158</f>
        <v>4500000</v>
      </c>
      <c r="G155" s="29">
        <f t="shared" si="2"/>
        <v>0</v>
      </c>
    </row>
    <row r="156" spans="2:7" s="155" customFormat="1" ht="118.8" x14ac:dyDescent="0.3">
      <c r="B156" s="28" t="str">
        <f>'CONTROL ACTAS'!B159</f>
        <v>12.44</v>
      </c>
      <c r="C156" s="125" t="s">
        <v>276</v>
      </c>
      <c r="D156" s="4" t="str">
        <f>'CONTROL ACTAS'!D159</f>
        <v>und</v>
      </c>
      <c r="E156" s="6">
        <f>'CONTROL ACTAS'!K159</f>
        <v>0</v>
      </c>
      <c r="F156" s="7">
        <f>+'CONTROL ACTAS'!F159</f>
        <v>4500000</v>
      </c>
      <c r="G156" s="29">
        <f t="shared" si="2"/>
        <v>0</v>
      </c>
    </row>
    <row r="157" spans="2:7" s="155" customFormat="1" ht="158.4" x14ac:dyDescent="0.3">
      <c r="B157" s="28" t="str">
        <f>'CONTROL ACTAS'!B160</f>
        <v>12.45</v>
      </c>
      <c r="C157" s="125" t="s">
        <v>278</v>
      </c>
      <c r="D157" s="4" t="str">
        <f>'CONTROL ACTAS'!D160</f>
        <v>und</v>
      </c>
      <c r="E157" s="6">
        <f>'CONTROL ACTAS'!K160</f>
        <v>0</v>
      </c>
      <c r="F157" s="7">
        <f>+'CONTROL ACTAS'!F160</f>
        <v>6862500</v>
      </c>
      <c r="G157" s="29">
        <f t="shared" si="2"/>
        <v>0</v>
      </c>
    </row>
    <row r="158" spans="2:7" s="155" customFormat="1" ht="158.4" x14ac:dyDescent="0.3">
      <c r="B158" s="28" t="str">
        <f>'CONTROL ACTAS'!B161</f>
        <v>12.46</v>
      </c>
      <c r="C158" s="125" t="s">
        <v>280</v>
      </c>
      <c r="D158" s="4" t="str">
        <f>'CONTROL ACTAS'!D161</f>
        <v>und</v>
      </c>
      <c r="E158" s="6">
        <f>'CONTROL ACTAS'!K161</f>
        <v>0</v>
      </c>
      <c r="F158" s="7">
        <f>+'CONTROL ACTAS'!F161</f>
        <v>10000000</v>
      </c>
      <c r="G158" s="29">
        <f t="shared" si="2"/>
        <v>0</v>
      </c>
    </row>
    <row r="159" spans="2:7" s="155" customFormat="1" ht="158.4" x14ac:dyDescent="0.3">
      <c r="B159" s="28" t="str">
        <f>'CONTROL ACTAS'!B162</f>
        <v>12.47</v>
      </c>
      <c r="C159" s="125" t="s">
        <v>282</v>
      </c>
      <c r="D159" s="4" t="str">
        <f>'CONTROL ACTAS'!D162</f>
        <v>und</v>
      </c>
      <c r="E159" s="6">
        <f>'CONTROL ACTAS'!K162</f>
        <v>0</v>
      </c>
      <c r="F159" s="7">
        <f>+'CONTROL ACTAS'!F162</f>
        <v>3200000</v>
      </c>
      <c r="G159" s="29">
        <f t="shared" si="2"/>
        <v>0</v>
      </c>
    </row>
    <row r="160" spans="2:7" s="155" customFormat="1" ht="118.8" x14ac:dyDescent="0.3">
      <c r="B160" s="28" t="str">
        <f>'CONTROL ACTAS'!B163</f>
        <v>12.48</v>
      </c>
      <c r="C160" s="125" t="s">
        <v>284</v>
      </c>
      <c r="D160" s="4" t="str">
        <f>'CONTROL ACTAS'!D163</f>
        <v>m2</v>
      </c>
      <c r="E160" s="6">
        <f>'CONTROL ACTAS'!K163</f>
        <v>0</v>
      </c>
      <c r="F160" s="7">
        <f>+'CONTROL ACTAS'!F163</f>
        <v>450000</v>
      </c>
      <c r="G160" s="29">
        <f t="shared" si="2"/>
        <v>0</v>
      </c>
    </row>
    <row r="161" spans="2:7" s="155" customFormat="1" ht="92.4" x14ac:dyDescent="0.3">
      <c r="B161" s="28" t="str">
        <f>'CONTROL ACTAS'!B164</f>
        <v>12.49</v>
      </c>
      <c r="C161" s="125" t="s">
        <v>286</v>
      </c>
      <c r="D161" s="4" t="str">
        <f>'CONTROL ACTAS'!D164</f>
        <v>m2</v>
      </c>
      <c r="E161" s="6">
        <f>'CONTROL ACTAS'!K164</f>
        <v>0</v>
      </c>
      <c r="F161" s="7">
        <f>+'CONTROL ACTAS'!F164</f>
        <v>500000</v>
      </c>
      <c r="G161" s="29">
        <f t="shared" si="2"/>
        <v>0</v>
      </c>
    </row>
    <row r="162" spans="2:7" s="155" customFormat="1" ht="92.4" x14ac:dyDescent="0.3">
      <c r="B162" s="28" t="str">
        <f>'CONTROL ACTAS'!B165</f>
        <v>12.50</v>
      </c>
      <c r="C162" s="125" t="s">
        <v>288</v>
      </c>
      <c r="D162" s="4" t="str">
        <f>'CONTROL ACTAS'!D165</f>
        <v>m2</v>
      </c>
      <c r="E162" s="6">
        <f>'CONTROL ACTAS'!K165</f>
        <v>0</v>
      </c>
      <c r="F162" s="7">
        <f>+'CONTROL ACTAS'!F165</f>
        <v>400000</v>
      </c>
      <c r="G162" s="29">
        <f t="shared" si="2"/>
        <v>0</v>
      </c>
    </row>
    <row r="163" spans="2:7" s="155" customFormat="1" ht="26.4" x14ac:dyDescent="0.3">
      <c r="B163" s="28" t="str">
        <f>'CONTROL ACTAS'!B166</f>
        <v>12.51</v>
      </c>
      <c r="C163" s="125" t="s">
        <v>290</v>
      </c>
      <c r="D163" s="4" t="str">
        <f>'CONTROL ACTAS'!D166</f>
        <v>m2</v>
      </c>
      <c r="E163" s="6">
        <f>'CONTROL ACTAS'!K166</f>
        <v>0</v>
      </c>
      <c r="F163" s="7">
        <f>+'CONTROL ACTAS'!F166</f>
        <v>141984</v>
      </c>
      <c r="G163" s="29">
        <f t="shared" si="2"/>
        <v>0</v>
      </c>
    </row>
    <row r="164" spans="2:7" s="155" customFormat="1" ht="92.4" x14ac:dyDescent="0.3">
      <c r="B164" s="28" t="str">
        <f>'CONTROL ACTAS'!B167</f>
        <v>12.52</v>
      </c>
      <c r="C164" s="125" t="s">
        <v>292</v>
      </c>
      <c r="D164" s="4" t="str">
        <f>'CONTROL ACTAS'!D167</f>
        <v>und</v>
      </c>
      <c r="E164" s="6">
        <f>'CONTROL ACTAS'!K167</f>
        <v>0</v>
      </c>
      <c r="F164" s="7">
        <f>+'CONTROL ACTAS'!F167</f>
        <v>305053</v>
      </c>
      <c r="G164" s="29">
        <f t="shared" si="2"/>
        <v>0</v>
      </c>
    </row>
    <row r="165" spans="2:7" s="155" customFormat="1" ht="118.8" x14ac:dyDescent="0.3">
      <c r="B165" s="28" t="str">
        <f>'CONTROL ACTAS'!B168</f>
        <v>12.53</v>
      </c>
      <c r="C165" s="125" t="s">
        <v>294</v>
      </c>
      <c r="D165" s="4" t="str">
        <f>'CONTROL ACTAS'!D168</f>
        <v>und</v>
      </c>
      <c r="E165" s="6">
        <f>'CONTROL ACTAS'!K168</f>
        <v>0</v>
      </c>
      <c r="F165" s="7">
        <f>+'CONTROL ACTAS'!F168</f>
        <v>305347</v>
      </c>
      <c r="G165" s="29">
        <f t="shared" si="2"/>
        <v>0</v>
      </c>
    </row>
    <row r="166" spans="2:7" s="155" customFormat="1" ht="118.8" x14ac:dyDescent="0.3">
      <c r="B166" s="28" t="str">
        <f>'CONTROL ACTAS'!B169</f>
        <v>12.54</v>
      </c>
      <c r="C166" s="125" t="s">
        <v>296</v>
      </c>
      <c r="D166" s="4" t="str">
        <f>'CONTROL ACTAS'!D169</f>
        <v>und</v>
      </c>
      <c r="E166" s="6">
        <f>'CONTROL ACTAS'!K169</f>
        <v>0</v>
      </c>
      <c r="F166" s="7">
        <f>+'CONTROL ACTAS'!F169</f>
        <v>1443527</v>
      </c>
      <c r="G166" s="29">
        <f t="shared" si="2"/>
        <v>0</v>
      </c>
    </row>
    <row r="167" spans="2:7" s="155" customFormat="1" ht="132" x14ac:dyDescent="0.3">
      <c r="B167" s="28" t="str">
        <f>'CONTROL ACTAS'!B170</f>
        <v>12.55</v>
      </c>
      <c r="C167" s="125" t="s">
        <v>298</v>
      </c>
      <c r="D167" s="4" t="str">
        <f>'CONTROL ACTAS'!D170</f>
        <v>und</v>
      </c>
      <c r="E167" s="6">
        <f>'CONTROL ACTAS'!K170</f>
        <v>0</v>
      </c>
      <c r="F167" s="7">
        <f>+'CONTROL ACTAS'!F170</f>
        <v>660927</v>
      </c>
      <c r="G167" s="29">
        <f t="shared" si="2"/>
        <v>0</v>
      </c>
    </row>
    <row r="168" spans="2:7" s="155" customFormat="1" ht="132" x14ac:dyDescent="0.3">
      <c r="B168" s="28" t="str">
        <f>'CONTROL ACTAS'!B171</f>
        <v>12.56</v>
      </c>
      <c r="C168" s="125" t="s">
        <v>300</v>
      </c>
      <c r="D168" s="4" t="str">
        <f>'CONTROL ACTAS'!D171</f>
        <v>und</v>
      </c>
      <c r="E168" s="6">
        <f>'CONTROL ACTAS'!K171</f>
        <v>0</v>
      </c>
      <c r="F168" s="7">
        <f>+'CONTROL ACTAS'!F171</f>
        <v>358825</v>
      </c>
      <c r="G168" s="29">
        <f t="shared" si="2"/>
        <v>0</v>
      </c>
    </row>
    <row r="169" spans="2:7" s="155" customFormat="1" ht="39.6" x14ac:dyDescent="0.3">
      <c r="B169" s="28" t="str">
        <f>'CONTROL ACTAS'!B172</f>
        <v>12.57</v>
      </c>
      <c r="C169" s="125" t="s">
        <v>302</v>
      </c>
      <c r="D169" s="4" t="str">
        <f>'CONTROL ACTAS'!D172</f>
        <v>m2</v>
      </c>
      <c r="E169" s="6">
        <f>'CONTROL ACTAS'!K172</f>
        <v>0</v>
      </c>
      <c r="F169" s="7">
        <f>+'CONTROL ACTAS'!F172</f>
        <v>375564</v>
      </c>
      <c r="G169" s="29">
        <f t="shared" si="2"/>
        <v>0</v>
      </c>
    </row>
    <row r="170" spans="2:7" s="155" customFormat="1" ht="66" x14ac:dyDescent="0.3">
      <c r="B170" s="28" t="str">
        <f>'CONTROL ACTAS'!B173</f>
        <v>12.58</v>
      </c>
      <c r="C170" s="125" t="s">
        <v>304</v>
      </c>
      <c r="D170" s="4" t="str">
        <f>'CONTROL ACTAS'!D173</f>
        <v>m</v>
      </c>
      <c r="E170" s="6">
        <f>'CONTROL ACTAS'!K173</f>
        <v>0</v>
      </c>
      <c r="F170" s="7">
        <f>+'CONTROL ACTAS'!F173</f>
        <v>53941</v>
      </c>
      <c r="G170" s="29">
        <f t="shared" si="2"/>
        <v>0</v>
      </c>
    </row>
    <row r="171" spans="2:7" s="155" customFormat="1" ht="158.4" x14ac:dyDescent="0.3">
      <c r="B171" s="28" t="str">
        <f>'CONTROL ACTAS'!B174</f>
        <v>12.59</v>
      </c>
      <c r="C171" s="125" t="s">
        <v>306</v>
      </c>
      <c r="D171" s="4" t="str">
        <f>'CONTROL ACTAS'!D174</f>
        <v>und</v>
      </c>
      <c r="E171" s="6">
        <f>'CONTROL ACTAS'!K174</f>
        <v>0</v>
      </c>
      <c r="F171" s="7">
        <f>+'CONTROL ACTAS'!F174</f>
        <v>779462</v>
      </c>
      <c r="G171" s="29">
        <f t="shared" si="2"/>
        <v>0</v>
      </c>
    </row>
    <row r="172" spans="2:7" s="155" customFormat="1" ht="39.6" x14ac:dyDescent="0.3">
      <c r="B172" s="28" t="str">
        <f>'CONTROL ACTAS'!B175</f>
        <v>12.60</v>
      </c>
      <c r="C172" s="125" t="s">
        <v>308</v>
      </c>
      <c r="D172" s="4" t="str">
        <f>'CONTROL ACTAS'!D175</f>
        <v>und</v>
      </c>
      <c r="E172" s="6">
        <f>'CONTROL ACTAS'!K175</f>
        <v>0</v>
      </c>
      <c r="F172" s="7">
        <f>+'CONTROL ACTAS'!F175</f>
        <v>184809</v>
      </c>
      <c r="G172" s="29">
        <f t="shared" si="2"/>
        <v>0</v>
      </c>
    </row>
    <row r="173" spans="2:7" s="155" customFormat="1" ht="39.6" x14ac:dyDescent="0.3">
      <c r="B173" s="28" t="str">
        <f>'CONTROL ACTAS'!B176</f>
        <v>12.61</v>
      </c>
      <c r="C173" s="125" t="s">
        <v>310</v>
      </c>
      <c r="D173" s="4" t="str">
        <f>'CONTROL ACTAS'!D176</f>
        <v>und</v>
      </c>
      <c r="E173" s="6">
        <f>'CONTROL ACTAS'!K176</f>
        <v>0</v>
      </c>
      <c r="F173" s="7">
        <f>+'CONTROL ACTAS'!F176</f>
        <v>129700</v>
      </c>
      <c r="G173" s="29">
        <f t="shared" si="2"/>
        <v>0</v>
      </c>
    </row>
    <row r="174" spans="2:7" x14ac:dyDescent="0.25">
      <c r="B174" s="26">
        <f>'CONTROL ACTAS'!B177</f>
        <v>13</v>
      </c>
      <c r="C174" s="1" t="s">
        <v>311</v>
      </c>
      <c r="D174" s="2"/>
      <c r="E174" s="2"/>
      <c r="F174" s="3"/>
      <c r="G174" s="27"/>
    </row>
    <row r="175" spans="2:7" x14ac:dyDescent="0.25">
      <c r="B175" s="30" t="str">
        <f>'CONTROL ACTAS'!B178</f>
        <v>13.1</v>
      </c>
      <c r="C175" s="8" t="s">
        <v>313</v>
      </c>
      <c r="D175" s="9"/>
      <c r="E175" s="9"/>
      <c r="F175" s="126"/>
      <c r="G175" s="170"/>
    </row>
    <row r="176" spans="2:7" s="155" customFormat="1" ht="52.8" x14ac:dyDescent="0.3">
      <c r="B176" s="28" t="str">
        <f>'CONTROL ACTAS'!B179</f>
        <v>13.1.1</v>
      </c>
      <c r="C176" s="125" t="s">
        <v>315</v>
      </c>
      <c r="D176" s="4" t="str">
        <f>'CONTROL ACTAS'!D179</f>
        <v>und</v>
      </c>
      <c r="E176" s="6">
        <f>'CONTROL ACTAS'!K179</f>
        <v>0</v>
      </c>
      <c r="F176" s="7">
        <f>+'CONTROL ACTAS'!F179</f>
        <v>34071</v>
      </c>
      <c r="G176" s="29">
        <f t="shared" si="2"/>
        <v>0</v>
      </c>
    </row>
    <row r="177" spans="2:7" s="155" customFormat="1" ht="52.8" x14ac:dyDescent="0.3">
      <c r="B177" s="28" t="str">
        <f>'CONTROL ACTAS'!B180</f>
        <v>13.1.2</v>
      </c>
      <c r="C177" s="125" t="s">
        <v>317</v>
      </c>
      <c r="D177" s="4" t="str">
        <f>'CONTROL ACTAS'!D180</f>
        <v>und</v>
      </c>
      <c r="E177" s="6">
        <f>'CONTROL ACTAS'!K180</f>
        <v>0</v>
      </c>
      <c r="F177" s="7">
        <f>+'CONTROL ACTAS'!F180</f>
        <v>33071</v>
      </c>
      <c r="G177" s="29">
        <f t="shared" si="2"/>
        <v>0</v>
      </c>
    </row>
    <row r="178" spans="2:7" s="155" customFormat="1" ht="52.8" x14ac:dyDescent="0.3">
      <c r="B178" s="28" t="str">
        <f>'CONTROL ACTAS'!B181</f>
        <v>13.1.3</v>
      </c>
      <c r="C178" s="125" t="s">
        <v>319</v>
      </c>
      <c r="D178" s="4" t="str">
        <f>'CONTROL ACTAS'!D181</f>
        <v>und</v>
      </c>
      <c r="E178" s="6">
        <f>'CONTROL ACTAS'!K181</f>
        <v>0</v>
      </c>
      <c r="F178" s="7">
        <f>+'CONTROL ACTAS'!F181</f>
        <v>33071</v>
      </c>
      <c r="G178" s="29">
        <f t="shared" si="2"/>
        <v>0</v>
      </c>
    </row>
    <row r="179" spans="2:7" s="155" customFormat="1" ht="52.8" x14ac:dyDescent="0.3">
      <c r="B179" s="28" t="str">
        <f>'CONTROL ACTAS'!B182</f>
        <v>13.1.4</v>
      </c>
      <c r="C179" s="125" t="s">
        <v>321</v>
      </c>
      <c r="D179" s="4" t="str">
        <f>'CONTROL ACTAS'!D182</f>
        <v>und</v>
      </c>
      <c r="E179" s="6">
        <f>'CONTROL ACTAS'!K182</f>
        <v>0</v>
      </c>
      <c r="F179" s="7">
        <f>+'CONTROL ACTAS'!F182</f>
        <v>33071</v>
      </c>
      <c r="G179" s="29">
        <f t="shared" si="2"/>
        <v>0</v>
      </c>
    </row>
    <row r="180" spans="2:7" s="155" customFormat="1" ht="52.8" x14ac:dyDescent="0.3">
      <c r="B180" s="28" t="str">
        <f>'CONTROL ACTAS'!B183</f>
        <v>13.1.5</v>
      </c>
      <c r="C180" s="125" t="s">
        <v>323</v>
      </c>
      <c r="D180" s="4" t="str">
        <f>'CONTROL ACTAS'!D183</f>
        <v>und</v>
      </c>
      <c r="E180" s="6">
        <f>'CONTROL ACTAS'!K183</f>
        <v>0</v>
      </c>
      <c r="F180" s="7">
        <f>+'CONTROL ACTAS'!F183</f>
        <v>50750</v>
      </c>
      <c r="G180" s="29">
        <f t="shared" si="2"/>
        <v>0</v>
      </c>
    </row>
    <row r="181" spans="2:7" s="155" customFormat="1" x14ac:dyDescent="0.3">
      <c r="B181" s="28" t="str">
        <f>'CONTROL ACTAS'!B184</f>
        <v>13.1.6</v>
      </c>
      <c r="C181" s="125" t="s">
        <v>325</v>
      </c>
      <c r="D181" s="4" t="str">
        <f>'CONTROL ACTAS'!D184</f>
        <v>und</v>
      </c>
      <c r="E181" s="6">
        <f>'CONTROL ACTAS'!K184</f>
        <v>0</v>
      </c>
      <c r="F181" s="7">
        <f>+'CONTROL ACTAS'!F184</f>
        <v>11625</v>
      </c>
      <c r="G181" s="29">
        <f t="shared" si="2"/>
        <v>0</v>
      </c>
    </row>
    <row r="182" spans="2:7" s="155" customFormat="1" x14ac:dyDescent="0.3">
      <c r="B182" s="28" t="str">
        <f>'CONTROL ACTAS'!B185</f>
        <v>13.1.7</v>
      </c>
      <c r="C182" s="125" t="s">
        <v>327</v>
      </c>
      <c r="D182" s="4" t="str">
        <f>'CONTROL ACTAS'!D185</f>
        <v>und</v>
      </c>
      <c r="E182" s="6">
        <f>'CONTROL ACTAS'!K185</f>
        <v>0</v>
      </c>
      <c r="F182" s="7">
        <f>+'CONTROL ACTAS'!F185</f>
        <v>14738</v>
      </c>
      <c r="G182" s="29">
        <f t="shared" si="2"/>
        <v>0</v>
      </c>
    </row>
    <row r="183" spans="2:7" s="155" customFormat="1" x14ac:dyDescent="0.3">
      <c r="B183" s="28" t="str">
        <f>'CONTROL ACTAS'!B186</f>
        <v>13.1.8</v>
      </c>
      <c r="C183" s="125" t="s">
        <v>329</v>
      </c>
      <c r="D183" s="4" t="str">
        <f>'CONTROL ACTAS'!D186</f>
        <v>und</v>
      </c>
      <c r="E183" s="6">
        <f>'CONTROL ACTAS'!K186</f>
        <v>0</v>
      </c>
      <c r="F183" s="7">
        <f>+'CONTROL ACTAS'!F186</f>
        <v>26339</v>
      </c>
      <c r="G183" s="29">
        <f t="shared" si="2"/>
        <v>0</v>
      </c>
    </row>
    <row r="184" spans="2:7" s="155" customFormat="1" x14ac:dyDescent="0.3">
      <c r="B184" s="28" t="str">
        <f>'CONTROL ACTAS'!B187</f>
        <v>13.1.9</v>
      </c>
      <c r="C184" s="125" t="s">
        <v>331</v>
      </c>
      <c r="D184" s="4" t="str">
        <f>'CONTROL ACTAS'!D187</f>
        <v>und</v>
      </c>
      <c r="E184" s="6">
        <f>'CONTROL ACTAS'!K187</f>
        <v>0</v>
      </c>
      <c r="F184" s="7">
        <f>+'CONTROL ACTAS'!F187</f>
        <v>53572</v>
      </c>
      <c r="G184" s="29">
        <f t="shared" si="2"/>
        <v>0</v>
      </c>
    </row>
    <row r="185" spans="2:7" s="155" customFormat="1" x14ac:dyDescent="0.3">
      <c r="B185" s="28" t="str">
        <f>'CONTROL ACTAS'!B188</f>
        <v>13.1.10</v>
      </c>
      <c r="C185" s="125" t="s">
        <v>333</v>
      </c>
      <c r="D185" s="4" t="str">
        <f>'CONTROL ACTAS'!D188</f>
        <v>und</v>
      </c>
      <c r="E185" s="6">
        <f>'CONTROL ACTAS'!K188</f>
        <v>0</v>
      </c>
      <c r="F185" s="7">
        <f>+'CONTROL ACTAS'!F188</f>
        <v>67634</v>
      </c>
      <c r="G185" s="29">
        <f t="shared" si="2"/>
        <v>0</v>
      </c>
    </row>
    <row r="186" spans="2:7" s="155" customFormat="1" x14ac:dyDescent="0.3">
      <c r="B186" s="28" t="str">
        <f>'CONTROL ACTAS'!B189</f>
        <v>13.1.11</v>
      </c>
      <c r="C186" s="125" t="s">
        <v>335</v>
      </c>
      <c r="D186" s="4" t="str">
        <f>'CONTROL ACTAS'!D189</f>
        <v>m</v>
      </c>
      <c r="E186" s="6">
        <f>'CONTROL ACTAS'!K189</f>
        <v>0</v>
      </c>
      <c r="F186" s="7">
        <f>+'CONTROL ACTAS'!F189</f>
        <v>9149</v>
      </c>
      <c r="G186" s="29">
        <f t="shared" si="2"/>
        <v>0</v>
      </c>
    </row>
    <row r="187" spans="2:7" s="155" customFormat="1" x14ac:dyDescent="0.3">
      <c r="B187" s="28" t="str">
        <f>'CONTROL ACTAS'!B190</f>
        <v>13.1.12</v>
      </c>
      <c r="C187" s="125" t="s">
        <v>337</v>
      </c>
      <c r="D187" s="4" t="str">
        <f>'CONTROL ACTAS'!D190</f>
        <v>m</v>
      </c>
      <c r="E187" s="6">
        <f>'CONTROL ACTAS'!K190</f>
        <v>0</v>
      </c>
      <c r="F187" s="7">
        <f>+'CONTROL ACTAS'!F190</f>
        <v>11797</v>
      </c>
      <c r="G187" s="29">
        <f t="shared" si="2"/>
        <v>0</v>
      </c>
    </row>
    <row r="188" spans="2:7" s="155" customFormat="1" x14ac:dyDescent="0.3">
      <c r="B188" s="28" t="str">
        <f>'CONTROL ACTAS'!B191</f>
        <v>13.1.13</v>
      </c>
      <c r="C188" s="125" t="s">
        <v>339</v>
      </c>
      <c r="D188" s="4" t="str">
        <f>'CONTROL ACTAS'!D191</f>
        <v>m</v>
      </c>
      <c r="E188" s="6">
        <f>'CONTROL ACTAS'!K191</f>
        <v>0</v>
      </c>
      <c r="F188" s="7">
        <f>+'CONTROL ACTAS'!F191</f>
        <v>16189</v>
      </c>
      <c r="G188" s="29">
        <f t="shared" si="2"/>
        <v>0</v>
      </c>
    </row>
    <row r="189" spans="2:7" s="155" customFormat="1" x14ac:dyDescent="0.3">
      <c r="B189" s="28" t="str">
        <f>'CONTROL ACTAS'!B192</f>
        <v>13.1.14</v>
      </c>
      <c r="C189" s="125" t="s">
        <v>341</v>
      </c>
      <c r="D189" s="4" t="str">
        <f>'CONTROL ACTAS'!D192</f>
        <v>m</v>
      </c>
      <c r="E189" s="6">
        <f>'CONTROL ACTAS'!K192</f>
        <v>0</v>
      </c>
      <c r="F189" s="7">
        <f>+'CONTROL ACTAS'!F192</f>
        <v>20594</v>
      </c>
      <c r="G189" s="29">
        <f t="shared" si="2"/>
        <v>0</v>
      </c>
    </row>
    <row r="190" spans="2:7" s="155" customFormat="1" x14ac:dyDescent="0.3">
      <c r="B190" s="28" t="str">
        <f>'CONTROL ACTAS'!B193</f>
        <v>13.1.15</v>
      </c>
      <c r="C190" s="125" t="s">
        <v>343</v>
      </c>
      <c r="D190" s="4" t="str">
        <f>'CONTROL ACTAS'!D193</f>
        <v>m</v>
      </c>
      <c r="E190" s="6">
        <f>'CONTROL ACTAS'!K193</f>
        <v>0</v>
      </c>
      <c r="F190" s="7">
        <f>+'CONTROL ACTAS'!F193</f>
        <v>27990</v>
      </c>
      <c r="G190" s="29">
        <f t="shared" si="2"/>
        <v>0</v>
      </c>
    </row>
    <row r="191" spans="2:7" s="155" customFormat="1" ht="26.4" x14ac:dyDescent="0.3">
      <c r="B191" s="28" t="str">
        <f>'CONTROL ACTAS'!B194</f>
        <v>13.1.16</v>
      </c>
      <c r="C191" s="125" t="s">
        <v>345</v>
      </c>
      <c r="D191" s="4" t="str">
        <f>'CONTROL ACTAS'!D194</f>
        <v>und</v>
      </c>
      <c r="E191" s="6">
        <f>'CONTROL ACTAS'!K194</f>
        <v>0</v>
      </c>
      <c r="F191" s="7">
        <f>+'CONTROL ACTAS'!F194</f>
        <v>599</v>
      </c>
      <c r="G191" s="29">
        <f t="shared" si="2"/>
        <v>0</v>
      </c>
    </row>
    <row r="192" spans="2:7" s="155" customFormat="1" x14ac:dyDescent="0.3">
      <c r="B192" s="28" t="str">
        <f>'CONTROL ACTAS'!B195</f>
        <v>13.1.17</v>
      </c>
      <c r="C192" s="125" t="s">
        <v>347</v>
      </c>
      <c r="D192" s="4" t="str">
        <f>'CONTROL ACTAS'!D195</f>
        <v>und</v>
      </c>
      <c r="E192" s="6">
        <f>'CONTROL ACTAS'!K195</f>
        <v>0</v>
      </c>
      <c r="F192" s="7">
        <f>+'CONTROL ACTAS'!F195</f>
        <v>250473</v>
      </c>
      <c r="G192" s="29">
        <f t="shared" si="2"/>
        <v>0</v>
      </c>
    </row>
    <row r="193" spans="2:7" s="155" customFormat="1" x14ac:dyDescent="0.3">
      <c r="B193" s="28" t="str">
        <f>'CONTROL ACTAS'!B196</f>
        <v>13.1.18</v>
      </c>
      <c r="C193" s="125" t="s">
        <v>349</v>
      </c>
      <c r="D193" s="4" t="str">
        <f>'CONTROL ACTAS'!D196</f>
        <v>glo</v>
      </c>
      <c r="E193" s="6">
        <f>'CONTROL ACTAS'!K196</f>
        <v>0</v>
      </c>
      <c r="F193" s="7">
        <f>+'CONTROL ACTAS'!F196</f>
        <v>1867661</v>
      </c>
      <c r="G193" s="29">
        <f t="shared" si="2"/>
        <v>0</v>
      </c>
    </row>
    <row r="194" spans="2:7" x14ac:dyDescent="0.25">
      <c r="B194" s="30" t="str">
        <f>'CONTROL ACTAS'!B197</f>
        <v>13.2</v>
      </c>
      <c r="C194" s="8" t="s">
        <v>352</v>
      </c>
      <c r="D194" s="9"/>
      <c r="E194" s="9"/>
      <c r="F194" s="126"/>
      <c r="G194" s="170"/>
    </row>
    <row r="195" spans="2:7" s="155" customFormat="1" ht="26.4" x14ac:dyDescent="0.3">
      <c r="B195" s="28" t="str">
        <f>'CONTROL ACTAS'!B198</f>
        <v>13.2.1</v>
      </c>
      <c r="C195" s="125" t="s">
        <v>354</v>
      </c>
      <c r="D195" s="4" t="str">
        <f>'CONTROL ACTAS'!D198</f>
        <v>und</v>
      </c>
      <c r="E195" s="6">
        <f>'CONTROL ACTAS'!K198</f>
        <v>0</v>
      </c>
      <c r="F195" s="7">
        <f>+'CONTROL ACTAS'!F198</f>
        <v>29290</v>
      </c>
      <c r="G195" s="29">
        <f t="shared" si="2"/>
        <v>0</v>
      </c>
    </row>
    <row r="196" spans="2:7" s="155" customFormat="1" ht="26.4" x14ac:dyDescent="0.3">
      <c r="B196" s="28" t="str">
        <f>'CONTROL ACTAS'!B199</f>
        <v>13.2.2</v>
      </c>
      <c r="C196" s="125" t="s">
        <v>356</v>
      </c>
      <c r="D196" s="4" t="str">
        <f>'CONTROL ACTAS'!D199</f>
        <v>und</v>
      </c>
      <c r="E196" s="6">
        <f>'CONTROL ACTAS'!K199</f>
        <v>0</v>
      </c>
      <c r="F196" s="7">
        <f>+'CONTROL ACTAS'!F199</f>
        <v>39481</v>
      </c>
      <c r="G196" s="29">
        <f t="shared" si="2"/>
        <v>0</v>
      </c>
    </row>
    <row r="197" spans="2:7" s="155" customFormat="1" ht="26.4" x14ac:dyDescent="0.3">
      <c r="B197" s="28" t="str">
        <f>'CONTROL ACTAS'!B200</f>
        <v>13.2.3</v>
      </c>
      <c r="C197" s="125" t="s">
        <v>358</v>
      </c>
      <c r="D197" s="4" t="str">
        <f>'CONTROL ACTAS'!D200</f>
        <v>und</v>
      </c>
      <c r="E197" s="6">
        <f>'CONTROL ACTAS'!K200</f>
        <v>0</v>
      </c>
      <c r="F197" s="7">
        <f>+'CONTROL ACTAS'!F200</f>
        <v>29290</v>
      </c>
      <c r="G197" s="29">
        <f t="shared" si="2"/>
        <v>0</v>
      </c>
    </row>
    <row r="198" spans="2:7" s="155" customFormat="1" ht="26.4" x14ac:dyDescent="0.3">
      <c r="B198" s="28" t="str">
        <f>'CONTROL ACTAS'!B201</f>
        <v>13.2.4</v>
      </c>
      <c r="C198" s="125" t="s">
        <v>360</v>
      </c>
      <c r="D198" s="4" t="str">
        <f>'CONTROL ACTAS'!D201</f>
        <v>und</v>
      </c>
      <c r="E198" s="6">
        <f>'CONTROL ACTAS'!K201</f>
        <v>0</v>
      </c>
      <c r="F198" s="7">
        <f>+'CONTROL ACTAS'!F201</f>
        <v>23375</v>
      </c>
      <c r="G198" s="29">
        <f t="shared" si="2"/>
        <v>0</v>
      </c>
    </row>
    <row r="199" spans="2:7" s="155" customFormat="1" ht="26.4" x14ac:dyDescent="0.3">
      <c r="B199" s="28" t="str">
        <f>'CONTROL ACTAS'!B202</f>
        <v>13.2.5</v>
      </c>
      <c r="C199" s="125" t="s">
        <v>362</v>
      </c>
      <c r="D199" s="4" t="str">
        <f>'CONTROL ACTAS'!D202</f>
        <v>und</v>
      </c>
      <c r="E199" s="6">
        <f>'CONTROL ACTAS'!K202</f>
        <v>0</v>
      </c>
      <c r="F199" s="7">
        <f>+'CONTROL ACTAS'!F202</f>
        <v>29145</v>
      </c>
      <c r="G199" s="29">
        <f t="shared" si="2"/>
        <v>0</v>
      </c>
    </row>
    <row r="200" spans="2:7" s="155" customFormat="1" ht="26.4" x14ac:dyDescent="0.3">
      <c r="B200" s="28" t="str">
        <f>'CONTROL ACTAS'!B203</f>
        <v>13.2.6</v>
      </c>
      <c r="C200" s="125" t="s">
        <v>364</v>
      </c>
      <c r="D200" s="4" t="str">
        <f>'CONTROL ACTAS'!D203</f>
        <v>und</v>
      </c>
      <c r="E200" s="6">
        <f>'CONTROL ACTAS'!K203</f>
        <v>0</v>
      </c>
      <c r="F200" s="7">
        <f>+'CONTROL ACTAS'!F203</f>
        <v>32114</v>
      </c>
      <c r="G200" s="29">
        <f t="shared" si="2"/>
        <v>0</v>
      </c>
    </row>
    <row r="201" spans="2:7" s="155" customFormat="1" ht="26.4" x14ac:dyDescent="0.3">
      <c r="B201" s="28" t="str">
        <f>'CONTROL ACTAS'!B204</f>
        <v>13.2.7</v>
      </c>
      <c r="C201" s="125" t="s">
        <v>366</v>
      </c>
      <c r="D201" s="4" t="str">
        <f>'CONTROL ACTAS'!D204</f>
        <v>und</v>
      </c>
      <c r="E201" s="6">
        <f>'CONTROL ACTAS'!K204</f>
        <v>0</v>
      </c>
      <c r="F201" s="7">
        <f>+'CONTROL ACTAS'!F204</f>
        <v>24624</v>
      </c>
      <c r="G201" s="29">
        <f t="shared" si="2"/>
        <v>0</v>
      </c>
    </row>
    <row r="202" spans="2:7" s="155" customFormat="1" ht="26.4" x14ac:dyDescent="0.3">
      <c r="B202" s="28" t="str">
        <f>'CONTROL ACTAS'!B205</f>
        <v>13.2.8</v>
      </c>
      <c r="C202" s="125" t="s">
        <v>368</v>
      </c>
      <c r="D202" s="4" t="str">
        <f>'CONTROL ACTAS'!D205</f>
        <v>und</v>
      </c>
      <c r="E202" s="6">
        <f>'CONTROL ACTAS'!K205</f>
        <v>0</v>
      </c>
      <c r="F202" s="7">
        <f>+'CONTROL ACTAS'!F205</f>
        <v>24464</v>
      </c>
      <c r="G202" s="29">
        <f t="shared" si="2"/>
        <v>0</v>
      </c>
    </row>
    <row r="203" spans="2:7" s="155" customFormat="1" ht="26.4" x14ac:dyDescent="0.3">
      <c r="B203" s="28" t="str">
        <f>'CONTROL ACTAS'!B206</f>
        <v>13.2.9</v>
      </c>
      <c r="C203" s="125" t="s">
        <v>370</v>
      </c>
      <c r="D203" s="4" t="str">
        <f>'CONTROL ACTAS'!D206</f>
        <v>m</v>
      </c>
      <c r="E203" s="6">
        <f>'CONTROL ACTAS'!K206</f>
        <v>0</v>
      </c>
      <c r="F203" s="7">
        <f>+'CONTROL ACTAS'!F206</f>
        <v>20472</v>
      </c>
      <c r="G203" s="29">
        <f t="shared" si="2"/>
        <v>0</v>
      </c>
    </row>
    <row r="204" spans="2:7" s="155" customFormat="1" ht="26.4" x14ac:dyDescent="0.3">
      <c r="B204" s="28" t="str">
        <f>'CONTROL ACTAS'!B207</f>
        <v>13.2.10</v>
      </c>
      <c r="C204" s="125" t="s">
        <v>372</v>
      </c>
      <c r="D204" s="4" t="str">
        <f>'CONTROL ACTAS'!D207</f>
        <v>m</v>
      </c>
      <c r="E204" s="6">
        <f>'CONTROL ACTAS'!K207</f>
        <v>0</v>
      </c>
      <c r="F204" s="7">
        <f>+'CONTROL ACTAS'!F207</f>
        <v>30697</v>
      </c>
      <c r="G204" s="29">
        <f t="shared" si="2"/>
        <v>0</v>
      </c>
    </row>
    <row r="205" spans="2:7" s="155" customFormat="1" ht="26.4" x14ac:dyDescent="0.3">
      <c r="B205" s="28" t="str">
        <f>'CONTROL ACTAS'!B208</f>
        <v>13.2.11</v>
      </c>
      <c r="C205" s="125" t="s">
        <v>374</v>
      </c>
      <c r="D205" s="4" t="str">
        <f>'CONTROL ACTAS'!D208</f>
        <v>m</v>
      </c>
      <c r="E205" s="6">
        <f>'CONTROL ACTAS'!K208</f>
        <v>0</v>
      </c>
      <c r="F205" s="7">
        <f>+'CONTROL ACTAS'!F208</f>
        <v>40421</v>
      </c>
      <c r="G205" s="29">
        <f t="shared" si="2"/>
        <v>0</v>
      </c>
    </row>
    <row r="206" spans="2:7" s="155" customFormat="1" ht="26.4" x14ac:dyDescent="0.3">
      <c r="B206" s="28" t="str">
        <f>'CONTROL ACTAS'!B209</f>
        <v>13.2.12</v>
      </c>
      <c r="C206" s="125" t="s">
        <v>376</v>
      </c>
      <c r="D206" s="4" t="str">
        <f>'CONTROL ACTAS'!D209</f>
        <v>m</v>
      </c>
      <c r="E206" s="6">
        <f>'CONTROL ACTAS'!K209</f>
        <v>0</v>
      </c>
      <c r="F206" s="7">
        <f>+'CONTROL ACTAS'!F209</f>
        <v>114881</v>
      </c>
      <c r="G206" s="29">
        <f t="shared" si="2"/>
        <v>0</v>
      </c>
    </row>
    <row r="207" spans="2:7" s="155" customFormat="1" ht="26.4" x14ac:dyDescent="0.3">
      <c r="B207" s="28" t="str">
        <f>'CONTROL ACTAS'!B210</f>
        <v>13.2.13</v>
      </c>
      <c r="C207" s="125" t="s">
        <v>378</v>
      </c>
      <c r="D207" s="4" t="str">
        <f>'CONTROL ACTAS'!D210</f>
        <v>m</v>
      </c>
      <c r="E207" s="6">
        <f>'CONTROL ACTAS'!K210</f>
        <v>0</v>
      </c>
      <c r="F207" s="7">
        <f>+'CONTROL ACTAS'!F210</f>
        <v>40421</v>
      </c>
      <c r="G207" s="29">
        <f t="shared" si="2"/>
        <v>0</v>
      </c>
    </row>
    <row r="208" spans="2:7" s="155" customFormat="1" ht="26.4" x14ac:dyDescent="0.3">
      <c r="B208" s="28" t="str">
        <f>'CONTROL ACTAS'!B211</f>
        <v>13.2.14</v>
      </c>
      <c r="C208" s="125" t="s">
        <v>380</v>
      </c>
      <c r="D208" s="4" t="str">
        <f>'CONTROL ACTAS'!D211</f>
        <v>m</v>
      </c>
      <c r="E208" s="6">
        <f>'CONTROL ACTAS'!K211</f>
        <v>0</v>
      </c>
      <c r="F208" s="7">
        <f>+'CONTROL ACTAS'!F211</f>
        <v>13972</v>
      </c>
      <c r="G208" s="29">
        <f t="shared" si="2"/>
        <v>0</v>
      </c>
    </row>
    <row r="209" spans="2:7" s="155" customFormat="1" ht="26.4" x14ac:dyDescent="0.3">
      <c r="B209" s="28" t="str">
        <f>'CONTROL ACTAS'!B212</f>
        <v>13.2.15</v>
      </c>
      <c r="C209" s="125" t="s">
        <v>382</v>
      </c>
      <c r="D209" s="4" t="str">
        <f>'CONTROL ACTAS'!D212</f>
        <v>m</v>
      </c>
      <c r="E209" s="6">
        <f>'CONTROL ACTAS'!K212</f>
        <v>0</v>
      </c>
      <c r="F209" s="7">
        <f>+'CONTROL ACTAS'!F212</f>
        <v>20496</v>
      </c>
      <c r="G209" s="29">
        <f t="shared" si="2"/>
        <v>0</v>
      </c>
    </row>
    <row r="210" spans="2:7" s="155" customFormat="1" ht="52.8" x14ac:dyDescent="0.3">
      <c r="B210" s="28" t="str">
        <f>'CONTROL ACTAS'!B213</f>
        <v>13.2.16</v>
      </c>
      <c r="C210" s="125" t="s">
        <v>384</v>
      </c>
      <c r="D210" s="4" t="str">
        <f>'CONTROL ACTAS'!D213</f>
        <v>m</v>
      </c>
      <c r="E210" s="6">
        <f>'CONTROL ACTAS'!K213</f>
        <v>0</v>
      </c>
      <c r="F210" s="7">
        <f>+'CONTROL ACTAS'!F213</f>
        <v>19873</v>
      </c>
      <c r="G210" s="29">
        <f t="shared" si="2"/>
        <v>0</v>
      </c>
    </row>
    <row r="211" spans="2:7" s="155" customFormat="1" ht="52.8" x14ac:dyDescent="0.3">
      <c r="B211" s="28" t="str">
        <f>'CONTROL ACTAS'!B214</f>
        <v>13.2.17</v>
      </c>
      <c r="C211" s="125" t="s">
        <v>386</v>
      </c>
      <c r="D211" s="4" t="str">
        <f>'CONTROL ACTAS'!D214</f>
        <v>und</v>
      </c>
      <c r="E211" s="6">
        <f>'CONTROL ACTAS'!K214</f>
        <v>0</v>
      </c>
      <c r="F211" s="7">
        <f>+'CONTROL ACTAS'!F214</f>
        <v>15873</v>
      </c>
      <c r="G211" s="29">
        <f t="shared" si="2"/>
        <v>0</v>
      </c>
    </row>
    <row r="212" spans="2:7" s="155" customFormat="1" ht="66" x14ac:dyDescent="0.3">
      <c r="B212" s="28" t="str">
        <f>'CONTROL ACTAS'!B215</f>
        <v>13.2.18</v>
      </c>
      <c r="C212" s="125" t="s">
        <v>388</v>
      </c>
      <c r="D212" s="4" t="str">
        <f>'CONTROL ACTAS'!D215</f>
        <v>und</v>
      </c>
      <c r="E212" s="6">
        <f>'CONTROL ACTAS'!K215</f>
        <v>0</v>
      </c>
      <c r="F212" s="7">
        <f>+'CONTROL ACTAS'!F215</f>
        <v>484569</v>
      </c>
      <c r="G212" s="29">
        <f t="shared" ref="G212:G275" si="3">ROUNDDOWN(E212*F212,0)</f>
        <v>0</v>
      </c>
    </row>
    <row r="213" spans="2:7" s="155" customFormat="1" ht="52.8" x14ac:dyDescent="0.3">
      <c r="B213" s="28" t="str">
        <f>'CONTROL ACTAS'!B216</f>
        <v>13.2.19</v>
      </c>
      <c r="C213" s="125" t="s">
        <v>390</v>
      </c>
      <c r="D213" s="4" t="str">
        <f>'CONTROL ACTAS'!D216</f>
        <v>und</v>
      </c>
      <c r="E213" s="6">
        <f>'CONTROL ACTAS'!K216</f>
        <v>0</v>
      </c>
      <c r="F213" s="7">
        <f>+'CONTROL ACTAS'!F216</f>
        <v>1457471</v>
      </c>
      <c r="G213" s="29">
        <f t="shared" si="3"/>
        <v>0</v>
      </c>
    </row>
    <row r="214" spans="2:7" x14ac:dyDescent="0.25">
      <c r="B214" s="30" t="str">
        <f>'CONTROL ACTAS'!B217</f>
        <v>13.3</v>
      </c>
      <c r="C214" s="8" t="s">
        <v>392</v>
      </c>
      <c r="D214" s="9"/>
      <c r="E214" s="9"/>
      <c r="F214" s="126"/>
      <c r="G214" s="170"/>
    </row>
    <row r="215" spans="2:7" s="155" customFormat="1" ht="26.4" x14ac:dyDescent="0.3">
      <c r="B215" s="28" t="str">
        <f>'CONTROL ACTAS'!B218</f>
        <v>13.3.1</v>
      </c>
      <c r="C215" s="125" t="s">
        <v>394</v>
      </c>
      <c r="D215" s="4" t="str">
        <f>'CONTROL ACTAS'!D218</f>
        <v>und</v>
      </c>
      <c r="E215" s="6">
        <f>'CONTROL ACTAS'!K218</f>
        <v>0</v>
      </c>
      <c r="F215" s="7">
        <f>+'CONTROL ACTAS'!F218</f>
        <v>53990</v>
      </c>
      <c r="G215" s="29">
        <f t="shared" si="3"/>
        <v>0</v>
      </c>
    </row>
    <row r="216" spans="2:7" s="155" customFormat="1" ht="26.4" x14ac:dyDescent="0.3">
      <c r="B216" s="28" t="str">
        <f>'CONTROL ACTAS'!B219</f>
        <v>13.3.2</v>
      </c>
      <c r="C216" s="125" t="s">
        <v>396</v>
      </c>
      <c r="D216" s="4" t="str">
        <f>'CONTROL ACTAS'!D219</f>
        <v>und</v>
      </c>
      <c r="E216" s="6">
        <f>'CONTROL ACTAS'!K219</f>
        <v>0</v>
      </c>
      <c r="F216" s="7">
        <f>+'CONTROL ACTAS'!F219</f>
        <v>79333</v>
      </c>
      <c r="G216" s="29">
        <f t="shared" si="3"/>
        <v>0</v>
      </c>
    </row>
    <row r="217" spans="2:7" s="155" customFormat="1" ht="26.4" x14ac:dyDescent="0.3">
      <c r="B217" s="28" t="str">
        <f>'CONTROL ACTAS'!B220</f>
        <v>13.3.3</v>
      </c>
      <c r="C217" s="125" t="s">
        <v>398</v>
      </c>
      <c r="D217" s="4" t="str">
        <f>'CONTROL ACTAS'!D220</f>
        <v>und</v>
      </c>
      <c r="E217" s="6">
        <f>'CONTROL ACTAS'!K220</f>
        <v>0</v>
      </c>
      <c r="F217" s="7">
        <f>+'CONTROL ACTAS'!F220</f>
        <v>96366</v>
      </c>
      <c r="G217" s="29">
        <f t="shared" si="3"/>
        <v>0</v>
      </c>
    </row>
    <row r="218" spans="2:7" s="155" customFormat="1" ht="26.4" x14ac:dyDescent="0.3">
      <c r="B218" s="28" t="str">
        <f>'CONTROL ACTAS'!B221</f>
        <v>13.3.4</v>
      </c>
      <c r="C218" s="125" t="s">
        <v>400</v>
      </c>
      <c r="D218" s="4" t="str">
        <f>'CONTROL ACTAS'!D221</f>
        <v>und</v>
      </c>
      <c r="E218" s="6">
        <f>'CONTROL ACTAS'!K221</f>
        <v>0</v>
      </c>
      <c r="F218" s="7">
        <f>+'CONTROL ACTAS'!F221</f>
        <v>122922</v>
      </c>
      <c r="G218" s="29">
        <f t="shared" si="3"/>
        <v>0</v>
      </c>
    </row>
    <row r="219" spans="2:7" s="155" customFormat="1" ht="26.4" x14ac:dyDescent="0.3">
      <c r="B219" s="28" t="str">
        <f>'CONTROL ACTAS'!B222</f>
        <v>13.3.5</v>
      </c>
      <c r="C219" s="125" t="s">
        <v>402</v>
      </c>
      <c r="D219" s="4" t="str">
        <f>'CONTROL ACTAS'!D222</f>
        <v>und</v>
      </c>
      <c r="E219" s="6">
        <f>'CONTROL ACTAS'!K222</f>
        <v>0</v>
      </c>
      <c r="F219" s="7">
        <f>+'CONTROL ACTAS'!F222</f>
        <v>178252</v>
      </c>
      <c r="G219" s="29">
        <f t="shared" si="3"/>
        <v>0</v>
      </c>
    </row>
    <row r="220" spans="2:7" s="155" customFormat="1" ht="26.4" x14ac:dyDescent="0.3">
      <c r="B220" s="28" t="str">
        <f>'CONTROL ACTAS'!B223</f>
        <v>13.3.6</v>
      </c>
      <c r="C220" s="125" t="s">
        <v>404</v>
      </c>
      <c r="D220" s="4" t="str">
        <f>'CONTROL ACTAS'!D223</f>
        <v>m</v>
      </c>
      <c r="E220" s="6">
        <f>'CONTROL ACTAS'!K223</f>
        <v>0</v>
      </c>
      <c r="F220" s="7">
        <f>+'CONTROL ACTAS'!F223</f>
        <v>41629</v>
      </c>
      <c r="G220" s="29">
        <f t="shared" si="3"/>
        <v>0</v>
      </c>
    </row>
    <row r="221" spans="2:7" s="155" customFormat="1" ht="26.4" x14ac:dyDescent="0.3">
      <c r="B221" s="28" t="str">
        <f>'CONTROL ACTAS'!B224</f>
        <v>13.3.7</v>
      </c>
      <c r="C221" s="125" t="s">
        <v>406</v>
      </c>
      <c r="D221" s="4" t="str">
        <f>'CONTROL ACTAS'!D224</f>
        <v>m</v>
      </c>
      <c r="E221" s="6">
        <f>'CONTROL ACTAS'!K224</f>
        <v>0</v>
      </c>
      <c r="F221" s="7">
        <f>+'CONTROL ACTAS'!F224</f>
        <v>113305</v>
      </c>
      <c r="G221" s="29">
        <f t="shared" si="3"/>
        <v>0</v>
      </c>
    </row>
    <row r="222" spans="2:7" s="155" customFormat="1" ht="26.4" x14ac:dyDescent="0.3">
      <c r="B222" s="28" t="str">
        <f>'CONTROL ACTAS'!B225</f>
        <v>13.3.8</v>
      </c>
      <c r="C222" s="125" t="s">
        <v>408</v>
      </c>
      <c r="D222" s="4" t="str">
        <f>'CONTROL ACTAS'!D225</f>
        <v>m</v>
      </c>
      <c r="E222" s="6">
        <f>'CONTROL ACTAS'!K225</f>
        <v>0</v>
      </c>
      <c r="F222" s="7">
        <f>+'CONTROL ACTAS'!F225</f>
        <v>249396</v>
      </c>
      <c r="G222" s="29">
        <f t="shared" si="3"/>
        <v>0</v>
      </c>
    </row>
    <row r="223" spans="2:7" s="155" customFormat="1" ht="26.4" x14ac:dyDescent="0.3">
      <c r="B223" s="28" t="str">
        <f>'CONTROL ACTAS'!B226</f>
        <v>13.3.9</v>
      </c>
      <c r="C223" s="125" t="s">
        <v>410</v>
      </c>
      <c r="D223" s="4" t="str">
        <f>'CONTROL ACTAS'!D226</f>
        <v>m</v>
      </c>
      <c r="E223" s="6">
        <f>'CONTROL ACTAS'!K226</f>
        <v>0</v>
      </c>
      <c r="F223" s="7">
        <f>+'CONTROL ACTAS'!F226</f>
        <v>221588</v>
      </c>
      <c r="G223" s="29">
        <f t="shared" si="3"/>
        <v>0</v>
      </c>
    </row>
    <row r="224" spans="2:7" s="155" customFormat="1" ht="26.4" x14ac:dyDescent="0.3">
      <c r="B224" s="28" t="str">
        <f>'CONTROL ACTAS'!B227</f>
        <v>13.3.10</v>
      </c>
      <c r="C224" s="125" t="s">
        <v>412</v>
      </c>
      <c r="D224" s="4" t="str">
        <f>'CONTROL ACTAS'!D227</f>
        <v>m</v>
      </c>
      <c r="E224" s="6">
        <f>'CONTROL ACTAS'!K227</f>
        <v>0</v>
      </c>
      <c r="F224" s="7">
        <f>+'CONTROL ACTAS'!F227</f>
        <v>321117</v>
      </c>
      <c r="G224" s="29">
        <f t="shared" si="3"/>
        <v>0</v>
      </c>
    </row>
    <row r="225" spans="2:7" s="155" customFormat="1" ht="26.4" x14ac:dyDescent="0.3">
      <c r="B225" s="28" t="str">
        <f>'CONTROL ACTAS'!B228</f>
        <v>13.3.11</v>
      </c>
      <c r="C225" s="125" t="s">
        <v>414</v>
      </c>
      <c r="D225" s="4" t="str">
        <f>'CONTROL ACTAS'!D228</f>
        <v>und</v>
      </c>
      <c r="E225" s="6">
        <f>'CONTROL ACTAS'!K228</f>
        <v>0</v>
      </c>
      <c r="F225" s="7">
        <f>+'CONTROL ACTAS'!F228</f>
        <v>20868</v>
      </c>
      <c r="G225" s="29">
        <f t="shared" si="3"/>
        <v>0</v>
      </c>
    </row>
    <row r="226" spans="2:7" x14ac:dyDescent="0.25">
      <c r="B226" s="30" t="str">
        <f>'CONTROL ACTAS'!B229</f>
        <v>13.4</v>
      </c>
      <c r="C226" s="8" t="s">
        <v>416</v>
      </c>
      <c r="D226" s="9"/>
      <c r="E226" s="9"/>
      <c r="F226" s="126"/>
      <c r="G226" s="170"/>
    </row>
    <row r="227" spans="2:7" s="155" customFormat="1" ht="39.6" x14ac:dyDescent="0.3">
      <c r="B227" s="28" t="str">
        <f>'CONTROL ACTAS'!B230</f>
        <v>13.4.1</v>
      </c>
      <c r="C227" s="125" t="s">
        <v>418</v>
      </c>
      <c r="D227" s="4" t="str">
        <f>'CONTROL ACTAS'!D230</f>
        <v>und</v>
      </c>
      <c r="E227" s="6">
        <f>'CONTROL ACTAS'!K230</f>
        <v>0</v>
      </c>
      <c r="F227" s="7">
        <f>+'CONTROL ACTAS'!F230</f>
        <v>151716</v>
      </c>
      <c r="G227" s="29">
        <f t="shared" si="3"/>
        <v>0</v>
      </c>
    </row>
    <row r="228" spans="2:7" s="155" customFormat="1" ht="39.6" x14ac:dyDescent="0.3">
      <c r="B228" s="28" t="str">
        <f>'CONTROL ACTAS'!B231</f>
        <v>13.4.2</v>
      </c>
      <c r="C228" s="125" t="s">
        <v>420</v>
      </c>
      <c r="D228" s="4" t="str">
        <f>'CONTROL ACTAS'!D231</f>
        <v>und</v>
      </c>
      <c r="E228" s="6">
        <f>'CONTROL ACTAS'!K231</f>
        <v>0</v>
      </c>
      <c r="F228" s="7">
        <f>+'CONTROL ACTAS'!F231</f>
        <v>293683</v>
      </c>
      <c r="G228" s="29">
        <f t="shared" si="3"/>
        <v>0</v>
      </c>
    </row>
    <row r="229" spans="2:7" s="155" customFormat="1" ht="66" x14ac:dyDescent="0.3">
      <c r="B229" s="28" t="str">
        <f>'CONTROL ACTAS'!B232</f>
        <v>13.4.3</v>
      </c>
      <c r="C229" s="125" t="s">
        <v>422</v>
      </c>
      <c r="D229" s="4" t="str">
        <f>'CONTROL ACTAS'!D232</f>
        <v>und</v>
      </c>
      <c r="E229" s="6">
        <f>'CONTROL ACTAS'!K232</f>
        <v>0</v>
      </c>
      <c r="F229" s="7">
        <f>+'CONTROL ACTAS'!F232</f>
        <v>250117</v>
      </c>
      <c r="G229" s="29">
        <f t="shared" si="3"/>
        <v>0</v>
      </c>
    </row>
    <row r="230" spans="2:7" s="155" customFormat="1" ht="52.8" x14ac:dyDescent="0.3">
      <c r="B230" s="28" t="str">
        <f>'CONTROL ACTAS'!B233</f>
        <v>13.4.4</v>
      </c>
      <c r="C230" s="125" t="s">
        <v>424</v>
      </c>
      <c r="D230" s="4" t="str">
        <f>'CONTROL ACTAS'!D233</f>
        <v>und</v>
      </c>
      <c r="E230" s="6">
        <f>'CONTROL ACTAS'!K233</f>
        <v>0</v>
      </c>
      <c r="F230" s="7">
        <f>+'CONTROL ACTAS'!F233</f>
        <v>438392</v>
      </c>
      <c r="G230" s="29">
        <f t="shared" si="3"/>
        <v>0</v>
      </c>
    </row>
    <row r="231" spans="2:7" s="155" customFormat="1" ht="39.6" x14ac:dyDescent="0.3">
      <c r="B231" s="28" t="str">
        <f>'CONTROL ACTAS'!B234</f>
        <v>13.4.5</v>
      </c>
      <c r="C231" s="125" t="s">
        <v>426</v>
      </c>
      <c r="D231" s="4" t="str">
        <f>'CONTROL ACTAS'!D234</f>
        <v>und</v>
      </c>
      <c r="E231" s="6">
        <f>'CONTROL ACTAS'!K234</f>
        <v>0</v>
      </c>
      <c r="F231" s="7">
        <f>+'CONTROL ACTAS'!F234</f>
        <v>13493</v>
      </c>
      <c r="G231" s="29">
        <f t="shared" si="3"/>
        <v>0</v>
      </c>
    </row>
    <row r="232" spans="2:7" x14ac:dyDescent="0.25">
      <c r="B232" s="30" t="str">
        <f>'CONTROL ACTAS'!B235</f>
        <v>13.5</v>
      </c>
      <c r="C232" s="8" t="s">
        <v>428</v>
      </c>
      <c r="D232" s="9"/>
      <c r="E232" s="9"/>
      <c r="F232" s="126"/>
      <c r="G232" s="170"/>
    </row>
    <row r="233" spans="2:7" s="155" customFormat="1" ht="66" x14ac:dyDescent="0.3">
      <c r="B233" s="28" t="str">
        <f>'CONTROL ACTAS'!B236</f>
        <v>13.5.1</v>
      </c>
      <c r="C233" s="125" t="s">
        <v>430</v>
      </c>
      <c r="D233" s="4" t="str">
        <f>'CONTROL ACTAS'!D236</f>
        <v>und</v>
      </c>
      <c r="E233" s="6">
        <f>'CONTROL ACTAS'!K236</f>
        <v>0</v>
      </c>
      <c r="F233" s="7">
        <f>+'CONTROL ACTAS'!F236</f>
        <v>4857855</v>
      </c>
      <c r="G233" s="29">
        <f t="shared" si="3"/>
        <v>0</v>
      </c>
    </row>
    <row r="234" spans="2:7" s="155" customFormat="1" ht="39.6" x14ac:dyDescent="0.3">
      <c r="B234" s="28" t="str">
        <f>'CONTROL ACTAS'!B237</f>
        <v>13.5.2</v>
      </c>
      <c r="C234" s="125" t="s">
        <v>432</v>
      </c>
      <c r="D234" s="4" t="str">
        <f>'CONTROL ACTAS'!D237</f>
        <v>und</v>
      </c>
      <c r="E234" s="6">
        <f>'CONTROL ACTAS'!K237</f>
        <v>0</v>
      </c>
      <c r="F234" s="7">
        <f>+'CONTROL ACTAS'!F237</f>
        <v>1241987</v>
      </c>
      <c r="G234" s="29">
        <f t="shared" si="3"/>
        <v>0</v>
      </c>
    </row>
    <row r="235" spans="2:7" s="155" customFormat="1" ht="26.4" x14ac:dyDescent="0.3">
      <c r="B235" s="28" t="str">
        <f>'CONTROL ACTAS'!B238</f>
        <v>13.5.3</v>
      </c>
      <c r="C235" s="125" t="s">
        <v>434</v>
      </c>
      <c r="D235" s="4" t="str">
        <f>'CONTROL ACTAS'!D238</f>
        <v>und</v>
      </c>
      <c r="E235" s="6">
        <f>'CONTROL ACTAS'!K238</f>
        <v>0</v>
      </c>
      <c r="F235" s="7">
        <f>+'CONTROL ACTAS'!F238</f>
        <v>4273553</v>
      </c>
      <c r="G235" s="29">
        <f t="shared" si="3"/>
        <v>0</v>
      </c>
    </row>
    <row r="236" spans="2:7" s="155" customFormat="1" ht="52.8" x14ac:dyDescent="0.3">
      <c r="B236" s="28" t="str">
        <f>'CONTROL ACTAS'!B239</f>
        <v>13.5.4</v>
      </c>
      <c r="C236" s="125" t="s">
        <v>436</v>
      </c>
      <c r="D236" s="4" t="str">
        <f>'CONTROL ACTAS'!D239</f>
        <v>m</v>
      </c>
      <c r="E236" s="6">
        <f>'CONTROL ACTAS'!K239</f>
        <v>0</v>
      </c>
      <c r="F236" s="7">
        <f>+'CONTROL ACTAS'!F239</f>
        <v>230341</v>
      </c>
      <c r="G236" s="29">
        <f t="shared" si="3"/>
        <v>0</v>
      </c>
    </row>
    <row r="237" spans="2:7" s="155" customFormat="1" ht="92.4" x14ac:dyDescent="0.3">
      <c r="B237" s="28" t="str">
        <f>'CONTROL ACTAS'!B240</f>
        <v>13.5.5</v>
      </c>
      <c r="C237" s="125" t="s">
        <v>438</v>
      </c>
      <c r="D237" s="4" t="str">
        <f>'CONTROL ACTAS'!D240</f>
        <v>m3</v>
      </c>
      <c r="E237" s="6">
        <f>'CONTROL ACTAS'!K240</f>
        <v>0</v>
      </c>
      <c r="F237" s="7">
        <f>+'CONTROL ACTAS'!F240</f>
        <v>706534</v>
      </c>
      <c r="G237" s="29">
        <f t="shared" si="3"/>
        <v>0</v>
      </c>
    </row>
    <row r="238" spans="2:7" s="155" customFormat="1" ht="92.4" x14ac:dyDescent="0.3">
      <c r="B238" s="28" t="str">
        <f>'CONTROL ACTAS'!B241</f>
        <v>13.5.6</v>
      </c>
      <c r="C238" s="125" t="s">
        <v>440</v>
      </c>
      <c r="D238" s="4" t="str">
        <f>'CONTROL ACTAS'!D241</f>
        <v>m2</v>
      </c>
      <c r="E238" s="6">
        <f>'CONTROL ACTAS'!K241</f>
        <v>0</v>
      </c>
      <c r="F238" s="7">
        <f>+'CONTROL ACTAS'!F241</f>
        <v>128171</v>
      </c>
      <c r="G238" s="29">
        <f t="shared" si="3"/>
        <v>0</v>
      </c>
    </row>
    <row r="239" spans="2:7" s="155" customFormat="1" ht="105.6" x14ac:dyDescent="0.3">
      <c r="B239" s="28" t="str">
        <f>'CONTROL ACTAS'!B242</f>
        <v>13.5.7</v>
      </c>
      <c r="C239" s="125" t="s">
        <v>442</v>
      </c>
      <c r="D239" s="4" t="str">
        <f>'CONTROL ACTAS'!D242</f>
        <v>m2</v>
      </c>
      <c r="E239" s="6">
        <f>'CONTROL ACTAS'!K242</f>
        <v>0</v>
      </c>
      <c r="F239" s="7">
        <f>+'CONTROL ACTAS'!F242</f>
        <v>183499</v>
      </c>
      <c r="G239" s="29">
        <f t="shared" si="3"/>
        <v>0</v>
      </c>
    </row>
    <row r="240" spans="2:7" s="155" customFormat="1" ht="52.8" x14ac:dyDescent="0.3">
      <c r="B240" s="28" t="str">
        <f>'CONTROL ACTAS'!B243</f>
        <v>13.5.8</v>
      </c>
      <c r="C240" s="125" t="s">
        <v>444</v>
      </c>
      <c r="D240" s="4" t="str">
        <f>'CONTROL ACTAS'!D243</f>
        <v>m</v>
      </c>
      <c r="E240" s="6">
        <f>'CONTROL ACTAS'!K243</f>
        <v>0</v>
      </c>
      <c r="F240" s="7">
        <f>+'CONTROL ACTAS'!F243</f>
        <v>29448</v>
      </c>
      <c r="G240" s="29">
        <f t="shared" si="3"/>
        <v>0</v>
      </c>
    </row>
    <row r="241" spans="2:7" s="155" customFormat="1" ht="238.5" customHeight="1" x14ac:dyDescent="0.3">
      <c r="B241" s="28" t="str">
        <f>'CONTROL ACTAS'!B244</f>
        <v>13.5.9</v>
      </c>
      <c r="C241" s="125" t="s">
        <v>446</v>
      </c>
      <c r="D241" s="4" t="str">
        <f>'CONTROL ACTAS'!D244</f>
        <v>m2</v>
      </c>
      <c r="E241" s="6">
        <f>'CONTROL ACTAS'!K244</f>
        <v>0</v>
      </c>
      <c r="F241" s="7">
        <f>+'CONTROL ACTAS'!F244</f>
        <v>92038</v>
      </c>
      <c r="G241" s="29">
        <f t="shared" si="3"/>
        <v>0</v>
      </c>
    </row>
    <row r="242" spans="2:7" x14ac:dyDescent="0.25">
      <c r="B242" s="26">
        <f>'CONTROL ACTAS'!B245</f>
        <v>14</v>
      </c>
      <c r="C242" s="1" t="s">
        <v>447</v>
      </c>
      <c r="D242" s="2"/>
      <c r="E242" s="2"/>
      <c r="F242" s="3"/>
      <c r="G242" s="27"/>
    </row>
    <row r="243" spans="2:7" x14ac:dyDescent="0.25">
      <c r="B243" s="30" t="str">
        <f>'CONTROL ACTAS'!B246</f>
        <v>14.1</v>
      </c>
      <c r="C243" s="8" t="s">
        <v>449</v>
      </c>
      <c r="D243" s="9"/>
      <c r="E243" s="9"/>
      <c r="F243" s="126"/>
      <c r="G243" s="170"/>
    </row>
    <row r="244" spans="2:7" s="155" customFormat="1" ht="26.4" x14ac:dyDescent="0.3">
      <c r="B244" s="28" t="str">
        <f>'CONTROL ACTAS'!B247</f>
        <v>14.1.1</v>
      </c>
      <c r="C244" s="125" t="s">
        <v>451</v>
      </c>
      <c r="D244" s="4" t="str">
        <f>'CONTROL ACTAS'!D247</f>
        <v>und</v>
      </c>
      <c r="E244" s="6">
        <f>'CONTROL ACTAS'!K247</f>
        <v>0</v>
      </c>
      <c r="F244" s="7">
        <f>+'CONTROL ACTAS'!F247</f>
        <v>50793960</v>
      </c>
      <c r="G244" s="29">
        <f t="shared" si="3"/>
        <v>0</v>
      </c>
    </row>
    <row r="245" spans="2:7" s="155" customFormat="1" ht="52.8" x14ac:dyDescent="0.3">
      <c r="B245" s="28" t="str">
        <f>'CONTROL ACTAS'!B248</f>
        <v>14.1.2</v>
      </c>
      <c r="C245" s="125" t="s">
        <v>453</v>
      </c>
      <c r="D245" s="4" t="str">
        <f>'CONTROL ACTAS'!D248</f>
        <v>m</v>
      </c>
      <c r="E245" s="6">
        <f>'CONTROL ACTAS'!K248</f>
        <v>0</v>
      </c>
      <c r="F245" s="7">
        <f>+'CONTROL ACTAS'!F248</f>
        <v>122214</v>
      </c>
      <c r="G245" s="29">
        <f t="shared" si="3"/>
        <v>0</v>
      </c>
    </row>
    <row r="246" spans="2:7" s="155" customFormat="1" x14ac:dyDescent="0.3">
      <c r="B246" s="28" t="str">
        <f>'CONTROL ACTAS'!B249</f>
        <v>14.1.3</v>
      </c>
      <c r="C246" s="125" t="s">
        <v>455</v>
      </c>
      <c r="D246" s="4" t="str">
        <f>'CONTROL ACTAS'!D249</f>
        <v>und</v>
      </c>
      <c r="E246" s="6">
        <f>'CONTROL ACTAS'!K249</f>
        <v>0</v>
      </c>
      <c r="F246" s="7">
        <f>+'CONTROL ACTAS'!F249</f>
        <v>1051471</v>
      </c>
      <c r="G246" s="29">
        <f t="shared" si="3"/>
        <v>0</v>
      </c>
    </row>
    <row r="247" spans="2:7" s="155" customFormat="1" ht="39.6" x14ac:dyDescent="0.3">
      <c r="B247" s="28" t="str">
        <f>'CONTROL ACTAS'!B250</f>
        <v>14.1.4</v>
      </c>
      <c r="C247" s="125" t="s">
        <v>457</v>
      </c>
      <c r="D247" s="4" t="str">
        <f>'CONTROL ACTAS'!D250</f>
        <v>m</v>
      </c>
      <c r="E247" s="6">
        <f>'CONTROL ACTAS'!K250</f>
        <v>0</v>
      </c>
      <c r="F247" s="7">
        <f>+'CONTROL ACTAS'!F250</f>
        <v>69230</v>
      </c>
      <c r="G247" s="29">
        <f t="shared" si="3"/>
        <v>0</v>
      </c>
    </row>
    <row r="248" spans="2:7" s="155" customFormat="1" ht="26.4" x14ac:dyDescent="0.3">
      <c r="B248" s="28" t="str">
        <f>'CONTROL ACTAS'!B251</f>
        <v>14.1.5</v>
      </c>
      <c r="C248" s="125" t="s">
        <v>459</v>
      </c>
      <c r="D248" s="4" t="str">
        <f>'CONTROL ACTAS'!D251</f>
        <v>und</v>
      </c>
      <c r="E248" s="6">
        <f>'CONTROL ACTAS'!K251</f>
        <v>0</v>
      </c>
      <c r="F248" s="7">
        <f>+'CONTROL ACTAS'!F251</f>
        <v>832725</v>
      </c>
      <c r="G248" s="29">
        <f t="shared" si="3"/>
        <v>0</v>
      </c>
    </row>
    <row r="249" spans="2:7" s="155" customFormat="1" ht="52.8" x14ac:dyDescent="0.3">
      <c r="B249" s="28" t="str">
        <f>'CONTROL ACTAS'!B252</f>
        <v>14.1.6</v>
      </c>
      <c r="C249" s="125" t="s">
        <v>461</v>
      </c>
      <c r="D249" s="4" t="str">
        <f>'CONTROL ACTAS'!D252</f>
        <v>und</v>
      </c>
      <c r="E249" s="6">
        <f>'CONTROL ACTAS'!K252</f>
        <v>0</v>
      </c>
      <c r="F249" s="7">
        <f>+'CONTROL ACTAS'!F252</f>
        <v>20340817</v>
      </c>
      <c r="G249" s="29">
        <f t="shared" si="3"/>
        <v>0</v>
      </c>
    </row>
    <row r="250" spans="2:7" s="155" customFormat="1" ht="26.4" x14ac:dyDescent="0.3">
      <c r="B250" s="28" t="str">
        <f>'CONTROL ACTAS'!B253</f>
        <v>14.1.7</v>
      </c>
      <c r="C250" s="125" t="s">
        <v>463</v>
      </c>
      <c r="D250" s="4" t="str">
        <f>'CONTROL ACTAS'!D253</f>
        <v>sg</v>
      </c>
      <c r="E250" s="6">
        <f>'CONTROL ACTAS'!K253</f>
        <v>2</v>
      </c>
      <c r="F250" s="7">
        <f>+'CONTROL ACTAS'!F253</f>
        <v>116735</v>
      </c>
      <c r="G250" s="29">
        <f t="shared" si="3"/>
        <v>233470</v>
      </c>
    </row>
    <row r="251" spans="2:7" s="155" customFormat="1" x14ac:dyDescent="0.3">
      <c r="B251" s="28" t="str">
        <f>'CONTROL ACTAS'!B254</f>
        <v>14.1.8</v>
      </c>
      <c r="C251" s="125" t="s">
        <v>466</v>
      </c>
      <c r="D251" s="4" t="str">
        <f>'CONTROL ACTAS'!D254</f>
        <v>Und</v>
      </c>
      <c r="E251" s="6">
        <f>'CONTROL ACTAS'!K254</f>
        <v>0</v>
      </c>
      <c r="F251" s="7">
        <f>+'CONTROL ACTAS'!F254</f>
        <v>1366407</v>
      </c>
      <c r="G251" s="29">
        <f t="shared" si="3"/>
        <v>0</v>
      </c>
    </row>
    <row r="252" spans="2:7" s="155" customFormat="1" ht="39.6" x14ac:dyDescent="0.3">
      <c r="B252" s="28" t="str">
        <f>'CONTROL ACTAS'!B255</f>
        <v>14.1.9</v>
      </c>
      <c r="C252" s="125" t="s">
        <v>468</v>
      </c>
      <c r="D252" s="4" t="str">
        <f>'CONTROL ACTAS'!D255</f>
        <v>ml</v>
      </c>
      <c r="E252" s="6">
        <f>'CONTROL ACTAS'!K255</f>
        <v>0</v>
      </c>
      <c r="F252" s="7">
        <f>+'CONTROL ACTAS'!F255</f>
        <v>115751</v>
      </c>
      <c r="G252" s="29">
        <f t="shared" si="3"/>
        <v>0</v>
      </c>
    </row>
    <row r="253" spans="2:7" s="155" customFormat="1" x14ac:dyDescent="0.3">
      <c r="B253" s="28" t="str">
        <f>'CONTROL ACTAS'!B256</f>
        <v>14.1.10</v>
      </c>
      <c r="C253" s="125" t="s">
        <v>470</v>
      </c>
      <c r="D253" s="4" t="str">
        <f>'CONTROL ACTAS'!D256</f>
        <v>und</v>
      </c>
      <c r="E253" s="6">
        <f>'CONTROL ACTAS'!K256</f>
        <v>0</v>
      </c>
      <c r="F253" s="7">
        <f>+'CONTROL ACTAS'!F256</f>
        <v>384790</v>
      </c>
      <c r="G253" s="29">
        <f t="shared" si="3"/>
        <v>0</v>
      </c>
    </row>
    <row r="254" spans="2:7" s="155" customFormat="1" ht="79.2" x14ac:dyDescent="0.3">
      <c r="B254" s="28" t="str">
        <f>'CONTROL ACTAS'!B257</f>
        <v>14.1.11</v>
      </c>
      <c r="C254" s="125" t="s">
        <v>472</v>
      </c>
      <c r="D254" s="4" t="str">
        <f>'CONTROL ACTAS'!D257</f>
        <v>Und</v>
      </c>
      <c r="E254" s="6">
        <f>'CONTROL ACTAS'!K257</f>
        <v>0</v>
      </c>
      <c r="F254" s="7">
        <f>+'CONTROL ACTAS'!F257</f>
        <v>25974331</v>
      </c>
      <c r="G254" s="29">
        <f t="shared" si="3"/>
        <v>0</v>
      </c>
    </row>
    <row r="255" spans="2:7" s="155" customFormat="1" ht="52.8" x14ac:dyDescent="0.3">
      <c r="B255" s="28" t="str">
        <f>'CONTROL ACTAS'!B258</f>
        <v>14.1.12</v>
      </c>
      <c r="C255" s="125" t="s">
        <v>474</v>
      </c>
      <c r="D255" s="4" t="str">
        <f>'CONTROL ACTAS'!D258</f>
        <v>Und</v>
      </c>
      <c r="E255" s="6">
        <f>'CONTROL ACTAS'!K258</f>
        <v>0</v>
      </c>
      <c r="F255" s="7">
        <f>+'CONTROL ACTAS'!F258</f>
        <v>25575951</v>
      </c>
      <c r="G255" s="29">
        <f t="shared" si="3"/>
        <v>0</v>
      </c>
    </row>
    <row r="256" spans="2:7" s="155" customFormat="1" ht="52.8" x14ac:dyDescent="0.3">
      <c r="B256" s="28" t="str">
        <f>'CONTROL ACTAS'!B259</f>
        <v>14.1.13</v>
      </c>
      <c r="C256" s="125" t="s">
        <v>476</v>
      </c>
      <c r="D256" s="4" t="str">
        <f>'CONTROL ACTAS'!D259</f>
        <v>ml</v>
      </c>
      <c r="E256" s="6">
        <f>'CONTROL ACTAS'!K259</f>
        <v>0</v>
      </c>
      <c r="F256" s="7">
        <f>+'CONTROL ACTAS'!F259</f>
        <v>50553</v>
      </c>
      <c r="G256" s="29">
        <f t="shared" si="3"/>
        <v>0</v>
      </c>
    </row>
    <row r="257" spans="2:7" s="155" customFormat="1" ht="26.4" x14ac:dyDescent="0.3">
      <c r="B257" s="28" t="str">
        <f>'CONTROL ACTAS'!B260</f>
        <v>14.1.14</v>
      </c>
      <c r="C257" s="125" t="s">
        <v>478</v>
      </c>
      <c r="D257" s="4" t="str">
        <f>'CONTROL ACTAS'!D260</f>
        <v>Und</v>
      </c>
      <c r="E257" s="6">
        <f>'CONTROL ACTAS'!K260</f>
        <v>0</v>
      </c>
      <c r="F257" s="7">
        <f>+'CONTROL ACTAS'!F260</f>
        <v>8480272</v>
      </c>
      <c r="G257" s="29">
        <f t="shared" si="3"/>
        <v>0</v>
      </c>
    </row>
    <row r="258" spans="2:7" s="155" customFormat="1" ht="26.4" x14ac:dyDescent="0.3">
      <c r="B258" s="28" t="str">
        <f>'CONTROL ACTAS'!B261</f>
        <v>14.1.15</v>
      </c>
      <c r="C258" s="125" t="s">
        <v>480</v>
      </c>
      <c r="D258" s="4" t="str">
        <f>'CONTROL ACTAS'!D261</f>
        <v>Und</v>
      </c>
      <c r="E258" s="6">
        <f>'CONTROL ACTAS'!K261</f>
        <v>0</v>
      </c>
      <c r="F258" s="7">
        <f>+'CONTROL ACTAS'!F261</f>
        <v>6292245</v>
      </c>
      <c r="G258" s="29">
        <f t="shared" si="3"/>
        <v>0</v>
      </c>
    </row>
    <row r="259" spans="2:7" s="155" customFormat="1" x14ac:dyDescent="0.3">
      <c r="B259" s="28" t="str">
        <f>'CONTROL ACTAS'!B262</f>
        <v>14.1.16</v>
      </c>
      <c r="C259" s="125" t="s">
        <v>482</v>
      </c>
      <c r="D259" s="4" t="str">
        <f>'CONTROL ACTAS'!D262</f>
        <v>Und</v>
      </c>
      <c r="E259" s="6">
        <f>'CONTROL ACTAS'!K262</f>
        <v>0</v>
      </c>
      <c r="F259" s="7">
        <f>+'CONTROL ACTAS'!F262</f>
        <v>2292245</v>
      </c>
      <c r="G259" s="29">
        <f t="shared" si="3"/>
        <v>0</v>
      </c>
    </row>
    <row r="260" spans="2:7" x14ac:dyDescent="0.25">
      <c r="B260" s="30" t="str">
        <f>'CONTROL ACTAS'!B263</f>
        <v>14.2</v>
      </c>
      <c r="C260" s="8" t="s">
        <v>484</v>
      </c>
      <c r="D260" s="9"/>
      <c r="E260" s="9"/>
      <c r="F260" s="126"/>
      <c r="G260" s="170"/>
    </row>
    <row r="261" spans="2:7" s="155" customFormat="1" ht="39.6" x14ac:dyDescent="0.3">
      <c r="B261" s="28" t="str">
        <f>'CONTROL ACTAS'!B264</f>
        <v>14.2.1</v>
      </c>
      <c r="C261" s="125" t="s">
        <v>486</v>
      </c>
      <c r="D261" s="4" t="str">
        <f>'CONTROL ACTAS'!D264</f>
        <v>und</v>
      </c>
      <c r="E261" s="6">
        <f>'CONTROL ACTAS'!K264</f>
        <v>0</v>
      </c>
      <c r="F261" s="7">
        <f>+'CONTROL ACTAS'!F264</f>
        <v>439773</v>
      </c>
      <c r="G261" s="29">
        <f t="shared" si="3"/>
        <v>0</v>
      </c>
    </row>
    <row r="262" spans="2:7" s="155" customFormat="1" ht="26.4" x14ac:dyDescent="0.3">
      <c r="B262" s="28" t="str">
        <f>'CONTROL ACTAS'!B265</f>
        <v>14.2.2</v>
      </c>
      <c r="C262" s="125" t="s">
        <v>488</v>
      </c>
      <c r="D262" s="4" t="str">
        <f>'CONTROL ACTAS'!D265</f>
        <v>und</v>
      </c>
      <c r="E262" s="6">
        <f>'CONTROL ACTAS'!K265</f>
        <v>0</v>
      </c>
      <c r="F262" s="7">
        <f>+'CONTROL ACTAS'!F265</f>
        <v>778745</v>
      </c>
      <c r="G262" s="29">
        <f t="shared" si="3"/>
        <v>0</v>
      </c>
    </row>
    <row r="263" spans="2:7" s="155" customFormat="1" ht="52.8" x14ac:dyDescent="0.3">
      <c r="B263" s="28" t="str">
        <f>'CONTROL ACTAS'!B266</f>
        <v>14.2.3</v>
      </c>
      <c r="C263" s="125" t="s">
        <v>490</v>
      </c>
      <c r="D263" s="4" t="str">
        <f>'CONTROL ACTAS'!D266</f>
        <v>m</v>
      </c>
      <c r="E263" s="6">
        <f>'CONTROL ACTAS'!K266</f>
        <v>0</v>
      </c>
      <c r="F263" s="7">
        <f>+'CONTROL ACTAS'!F266</f>
        <v>41647</v>
      </c>
      <c r="G263" s="29">
        <f t="shared" si="3"/>
        <v>0</v>
      </c>
    </row>
    <row r="264" spans="2:7" s="155" customFormat="1" ht="39.6" x14ac:dyDescent="0.3">
      <c r="B264" s="28" t="str">
        <f>'CONTROL ACTAS'!B267</f>
        <v>14.2.4</v>
      </c>
      <c r="C264" s="125" t="s">
        <v>492</v>
      </c>
      <c r="D264" s="4" t="str">
        <f>'CONTROL ACTAS'!D267</f>
        <v>und</v>
      </c>
      <c r="E264" s="6">
        <f>'CONTROL ACTAS'!K267</f>
        <v>0</v>
      </c>
      <c r="F264" s="7">
        <f>+'CONTROL ACTAS'!F267</f>
        <v>254987</v>
      </c>
      <c r="G264" s="29">
        <f t="shared" si="3"/>
        <v>0</v>
      </c>
    </row>
    <row r="265" spans="2:7" x14ac:dyDescent="0.25">
      <c r="B265" s="30" t="str">
        <f>'CONTROL ACTAS'!B268</f>
        <v>14.3</v>
      </c>
      <c r="C265" s="8" t="s">
        <v>494</v>
      </c>
      <c r="D265" s="9"/>
      <c r="E265" s="9"/>
      <c r="F265" s="126"/>
      <c r="G265" s="170"/>
    </row>
    <row r="266" spans="2:7" s="155" customFormat="1" ht="39.6" x14ac:dyDescent="0.3">
      <c r="B266" s="28" t="str">
        <f>'CONTROL ACTAS'!B269</f>
        <v>14.3.1</v>
      </c>
      <c r="C266" s="125" t="s">
        <v>496</v>
      </c>
      <c r="D266" s="4" t="str">
        <f>'CONTROL ACTAS'!D269</f>
        <v>und</v>
      </c>
      <c r="E266" s="6">
        <f>'CONTROL ACTAS'!K269</f>
        <v>0</v>
      </c>
      <c r="F266" s="7">
        <f>+'CONTROL ACTAS'!F269</f>
        <v>1979936</v>
      </c>
      <c r="G266" s="29">
        <f t="shared" si="3"/>
        <v>0</v>
      </c>
    </row>
    <row r="267" spans="2:7" s="155" customFormat="1" ht="39.6" x14ac:dyDescent="0.3">
      <c r="B267" s="28" t="str">
        <f>'CONTROL ACTAS'!B270</f>
        <v>14.3.2</v>
      </c>
      <c r="C267" s="125" t="s">
        <v>498</v>
      </c>
      <c r="D267" s="4" t="str">
        <f>'CONTROL ACTAS'!D270</f>
        <v>m</v>
      </c>
      <c r="E267" s="6">
        <f>'CONTROL ACTAS'!K270</f>
        <v>0</v>
      </c>
      <c r="F267" s="7">
        <f>+'CONTROL ACTAS'!F270</f>
        <v>20578</v>
      </c>
      <c r="G267" s="29">
        <f t="shared" si="3"/>
        <v>0</v>
      </c>
    </row>
    <row r="268" spans="2:7" s="155" customFormat="1" ht="39.6" x14ac:dyDescent="0.3">
      <c r="B268" s="28" t="str">
        <f>'CONTROL ACTAS'!B271</f>
        <v>14.3.3</v>
      </c>
      <c r="C268" s="125" t="s">
        <v>500</v>
      </c>
      <c r="D268" s="4" t="str">
        <f>'CONTROL ACTAS'!D271</f>
        <v>m</v>
      </c>
      <c r="E268" s="6">
        <f>'CONTROL ACTAS'!K271</f>
        <v>0</v>
      </c>
      <c r="F268" s="7">
        <f>+'CONTROL ACTAS'!F271</f>
        <v>31147</v>
      </c>
      <c r="G268" s="29">
        <f t="shared" si="3"/>
        <v>0</v>
      </c>
    </row>
    <row r="269" spans="2:7" s="155" customFormat="1" ht="39.6" x14ac:dyDescent="0.3">
      <c r="B269" s="28" t="str">
        <f>'CONTROL ACTAS'!B272</f>
        <v>14.3.4</v>
      </c>
      <c r="C269" s="125" t="s">
        <v>502</v>
      </c>
      <c r="D269" s="4" t="str">
        <f>'CONTROL ACTAS'!D272</f>
        <v>und</v>
      </c>
      <c r="E269" s="6">
        <f>'CONTROL ACTAS'!K272</f>
        <v>0</v>
      </c>
      <c r="F269" s="7">
        <f>+'CONTROL ACTAS'!F272</f>
        <v>400732</v>
      </c>
      <c r="G269" s="29">
        <f t="shared" si="3"/>
        <v>0</v>
      </c>
    </row>
    <row r="270" spans="2:7" s="155" customFormat="1" ht="26.4" x14ac:dyDescent="0.3">
      <c r="B270" s="28" t="str">
        <f>'CONTROL ACTAS'!B273</f>
        <v>14.3.5</v>
      </c>
      <c r="C270" s="125" t="s">
        <v>504</v>
      </c>
      <c r="D270" s="4" t="str">
        <f>'CONTROL ACTAS'!D273</f>
        <v>und</v>
      </c>
      <c r="E270" s="6">
        <f>'CONTROL ACTAS'!K273</f>
        <v>0</v>
      </c>
      <c r="F270" s="7">
        <f>+'CONTROL ACTAS'!F273</f>
        <v>283212</v>
      </c>
      <c r="G270" s="29">
        <f t="shared" si="3"/>
        <v>0</v>
      </c>
    </row>
    <row r="271" spans="2:7" s="155" customFormat="1" ht="39.6" x14ac:dyDescent="0.3">
      <c r="B271" s="28" t="str">
        <f>'CONTROL ACTAS'!B274</f>
        <v>14.3.6</v>
      </c>
      <c r="C271" s="125" t="s">
        <v>506</v>
      </c>
      <c r="D271" s="4" t="str">
        <f>'CONTROL ACTAS'!D274</f>
        <v>und</v>
      </c>
      <c r="E271" s="6">
        <f>'CONTROL ACTAS'!K274</f>
        <v>0</v>
      </c>
      <c r="F271" s="7">
        <f>+'CONTROL ACTAS'!F274</f>
        <v>1205432</v>
      </c>
      <c r="G271" s="29">
        <f t="shared" si="3"/>
        <v>0</v>
      </c>
    </row>
    <row r="272" spans="2:7" s="155" customFormat="1" ht="26.4" x14ac:dyDescent="0.3">
      <c r="B272" s="28" t="str">
        <f>'CONTROL ACTAS'!B275</f>
        <v>14.3.7</v>
      </c>
      <c r="C272" s="125" t="s">
        <v>508</v>
      </c>
      <c r="D272" s="4" t="str">
        <f>'CONTROL ACTAS'!D275</f>
        <v>und</v>
      </c>
      <c r="E272" s="6">
        <f>'CONTROL ACTAS'!K275</f>
        <v>0</v>
      </c>
      <c r="F272" s="7">
        <f>+'CONTROL ACTAS'!F275</f>
        <v>151898</v>
      </c>
      <c r="G272" s="29">
        <f t="shared" si="3"/>
        <v>0</v>
      </c>
    </row>
    <row r="273" spans="2:7" s="155" customFormat="1" ht="52.8" x14ac:dyDescent="0.3">
      <c r="B273" s="28" t="str">
        <f>'CONTROL ACTAS'!B276</f>
        <v>14.3.8</v>
      </c>
      <c r="C273" s="125" t="s">
        <v>510</v>
      </c>
      <c r="D273" s="4" t="str">
        <f>'CONTROL ACTAS'!D276</f>
        <v>und</v>
      </c>
      <c r="E273" s="6">
        <f>'CONTROL ACTAS'!K276</f>
        <v>0</v>
      </c>
      <c r="F273" s="7">
        <f>+'CONTROL ACTAS'!F276</f>
        <v>781974</v>
      </c>
      <c r="G273" s="29">
        <f t="shared" si="3"/>
        <v>0</v>
      </c>
    </row>
    <row r="274" spans="2:7" x14ac:dyDescent="0.25">
      <c r="B274" s="30" t="str">
        <f>'CONTROL ACTAS'!B277</f>
        <v>14.4</v>
      </c>
      <c r="C274" s="8" t="s">
        <v>494</v>
      </c>
      <c r="D274" s="9"/>
      <c r="E274" s="9"/>
      <c r="F274" s="126"/>
      <c r="G274" s="170"/>
    </row>
    <row r="275" spans="2:7" s="155" customFormat="1" ht="39.6" x14ac:dyDescent="0.3">
      <c r="B275" s="28" t="str">
        <f>'CONTROL ACTAS'!B278</f>
        <v>14.4.1</v>
      </c>
      <c r="C275" s="125" t="s">
        <v>513</v>
      </c>
      <c r="D275" s="4" t="str">
        <f>'CONTROL ACTAS'!D278</f>
        <v>und</v>
      </c>
      <c r="E275" s="6">
        <f>'CONTROL ACTAS'!K278</f>
        <v>0</v>
      </c>
      <c r="F275" s="7">
        <f>+'CONTROL ACTAS'!F278</f>
        <v>255601</v>
      </c>
      <c r="G275" s="29">
        <f t="shared" si="3"/>
        <v>0</v>
      </c>
    </row>
    <row r="276" spans="2:7" s="155" customFormat="1" x14ac:dyDescent="0.3">
      <c r="B276" s="28" t="str">
        <f>'CONTROL ACTAS'!B279</f>
        <v>14.4.2</v>
      </c>
      <c r="C276" s="125" t="s">
        <v>515</v>
      </c>
      <c r="D276" s="4" t="str">
        <f>'CONTROL ACTAS'!D279</f>
        <v>und</v>
      </c>
      <c r="E276" s="6">
        <f>'CONTROL ACTAS'!K279</f>
        <v>0</v>
      </c>
      <c r="F276" s="7">
        <f>+'CONTROL ACTAS'!F279</f>
        <v>236806</v>
      </c>
      <c r="G276" s="29">
        <f t="shared" ref="G276:G339" si="4">ROUNDDOWN(E276*F276,0)</f>
        <v>0</v>
      </c>
    </row>
    <row r="277" spans="2:7" s="155" customFormat="1" ht="39.6" x14ac:dyDescent="0.3">
      <c r="B277" s="28" t="str">
        <f>'CONTROL ACTAS'!B280</f>
        <v>14.4.3</v>
      </c>
      <c r="C277" s="125" t="s">
        <v>517</v>
      </c>
      <c r="D277" s="4" t="str">
        <f>'CONTROL ACTAS'!D280</f>
        <v>und</v>
      </c>
      <c r="E277" s="6">
        <f>'CONTROL ACTAS'!K280</f>
        <v>0</v>
      </c>
      <c r="F277" s="7">
        <f>+'CONTROL ACTAS'!F280</f>
        <v>57464</v>
      </c>
      <c r="G277" s="29">
        <f t="shared" si="4"/>
        <v>0</v>
      </c>
    </row>
    <row r="278" spans="2:7" s="155" customFormat="1" ht="26.4" x14ac:dyDescent="0.3">
      <c r="B278" s="28" t="str">
        <f>'CONTROL ACTAS'!B281</f>
        <v>14.4.4</v>
      </c>
      <c r="C278" s="125" t="s">
        <v>519</v>
      </c>
      <c r="D278" s="4" t="str">
        <f>'CONTROL ACTAS'!D281</f>
        <v>und</v>
      </c>
      <c r="E278" s="6">
        <f>'CONTROL ACTAS'!K281</f>
        <v>0</v>
      </c>
      <c r="F278" s="7">
        <f>+'CONTROL ACTAS'!F281</f>
        <v>39014</v>
      </c>
      <c r="G278" s="29">
        <f t="shared" si="4"/>
        <v>0</v>
      </c>
    </row>
    <row r="279" spans="2:7" s="155" customFormat="1" ht="39.6" x14ac:dyDescent="0.3">
      <c r="B279" s="28" t="str">
        <f>'CONTROL ACTAS'!B282</f>
        <v>14.4.5</v>
      </c>
      <c r="C279" s="125" t="s">
        <v>521</v>
      </c>
      <c r="D279" s="4" t="str">
        <f>'CONTROL ACTAS'!D282</f>
        <v>m</v>
      </c>
      <c r="E279" s="6">
        <f>'CONTROL ACTAS'!K282</f>
        <v>640</v>
      </c>
      <c r="F279" s="7">
        <f>+'CONTROL ACTAS'!F282</f>
        <v>11769</v>
      </c>
      <c r="G279" s="29">
        <f t="shared" si="4"/>
        <v>7532160</v>
      </c>
    </row>
    <row r="280" spans="2:7" s="155" customFormat="1" ht="39.6" x14ac:dyDescent="0.3">
      <c r="B280" s="28" t="str">
        <f>'CONTROL ACTAS'!B283</f>
        <v>14.4.6</v>
      </c>
      <c r="C280" s="125" t="s">
        <v>523</v>
      </c>
      <c r="D280" s="4" t="str">
        <f>'CONTROL ACTAS'!D283</f>
        <v>und</v>
      </c>
      <c r="E280" s="6">
        <f>'CONTROL ACTAS'!K283</f>
        <v>0</v>
      </c>
      <c r="F280" s="7">
        <f>+'CONTROL ACTAS'!F283</f>
        <v>15155</v>
      </c>
      <c r="G280" s="29">
        <f t="shared" si="4"/>
        <v>0</v>
      </c>
    </row>
    <row r="281" spans="2:7" s="155" customFormat="1" ht="26.4" x14ac:dyDescent="0.3">
      <c r="B281" s="28" t="str">
        <f>'CONTROL ACTAS'!B284</f>
        <v>14.4.7</v>
      </c>
      <c r="C281" s="125" t="s">
        <v>525</v>
      </c>
      <c r="D281" s="4" t="str">
        <f>'CONTROL ACTAS'!D284</f>
        <v>und</v>
      </c>
      <c r="E281" s="6">
        <f>'CONTROL ACTAS'!K284</f>
        <v>0</v>
      </c>
      <c r="F281" s="7">
        <f>+'CONTROL ACTAS'!F284</f>
        <v>7303</v>
      </c>
      <c r="G281" s="29">
        <f t="shared" si="4"/>
        <v>0</v>
      </c>
    </row>
    <row r="282" spans="2:7" s="155" customFormat="1" ht="39.6" x14ac:dyDescent="0.3">
      <c r="B282" s="28" t="str">
        <f>'CONTROL ACTAS'!B285</f>
        <v>14.4.8</v>
      </c>
      <c r="C282" s="125" t="s">
        <v>527</v>
      </c>
      <c r="D282" s="4" t="str">
        <f>'CONTROL ACTAS'!D285</f>
        <v>und</v>
      </c>
      <c r="E282" s="6">
        <f>'CONTROL ACTAS'!K285</f>
        <v>0</v>
      </c>
      <c r="F282" s="7">
        <f>+'CONTROL ACTAS'!F285</f>
        <v>21865</v>
      </c>
      <c r="G282" s="29">
        <f t="shared" si="4"/>
        <v>0</v>
      </c>
    </row>
    <row r="283" spans="2:7" s="155" customFormat="1" ht="39.6" x14ac:dyDescent="0.3">
      <c r="B283" s="28" t="str">
        <f>'CONTROL ACTAS'!B286</f>
        <v>14.4.9</v>
      </c>
      <c r="C283" s="125" t="s">
        <v>529</v>
      </c>
      <c r="D283" s="4" t="str">
        <f>'CONTROL ACTAS'!D286</f>
        <v>und</v>
      </c>
      <c r="E283" s="6">
        <f>'CONTROL ACTAS'!K286</f>
        <v>0</v>
      </c>
      <c r="F283" s="7">
        <f>+'CONTROL ACTAS'!F286</f>
        <v>121031</v>
      </c>
      <c r="G283" s="29">
        <f t="shared" si="4"/>
        <v>0</v>
      </c>
    </row>
    <row r="284" spans="2:7" s="155" customFormat="1" ht="26.4" x14ac:dyDescent="0.3">
      <c r="B284" s="28" t="str">
        <f>'CONTROL ACTAS'!B287</f>
        <v>14.4.10</v>
      </c>
      <c r="C284" s="125" t="s">
        <v>531</v>
      </c>
      <c r="D284" s="4" t="str">
        <f>'CONTROL ACTAS'!D287</f>
        <v>und</v>
      </c>
      <c r="E284" s="6">
        <f>'CONTROL ACTAS'!K287</f>
        <v>0</v>
      </c>
      <c r="F284" s="7">
        <f>+'CONTROL ACTAS'!F287</f>
        <v>96542</v>
      </c>
      <c r="G284" s="29">
        <f t="shared" si="4"/>
        <v>0</v>
      </c>
    </row>
    <row r="285" spans="2:7" s="155" customFormat="1" ht="26.4" x14ac:dyDescent="0.3">
      <c r="B285" s="28" t="str">
        <f>'CONTROL ACTAS'!B288</f>
        <v>14.4.11</v>
      </c>
      <c r="C285" s="125" t="s">
        <v>533</v>
      </c>
      <c r="D285" s="4" t="str">
        <f>'CONTROL ACTAS'!D288</f>
        <v>und</v>
      </c>
      <c r="E285" s="6">
        <f>'CONTROL ACTAS'!K288</f>
        <v>0</v>
      </c>
      <c r="F285" s="7">
        <f>+'CONTROL ACTAS'!F288</f>
        <v>71755</v>
      </c>
      <c r="G285" s="29">
        <f t="shared" si="4"/>
        <v>0</v>
      </c>
    </row>
    <row r="286" spans="2:7" s="155" customFormat="1" ht="39.6" x14ac:dyDescent="0.3">
      <c r="B286" s="28" t="str">
        <f>'CONTROL ACTAS'!B289</f>
        <v>14.4.12</v>
      </c>
      <c r="C286" s="125" t="s">
        <v>535</v>
      </c>
      <c r="D286" s="4" t="str">
        <f>'CONTROL ACTAS'!D289</f>
        <v>und</v>
      </c>
      <c r="E286" s="6">
        <f>'CONTROL ACTAS'!K289</f>
        <v>0</v>
      </c>
      <c r="F286" s="7">
        <f>+'CONTROL ACTAS'!F289</f>
        <v>46124</v>
      </c>
      <c r="G286" s="29">
        <f t="shared" si="4"/>
        <v>0</v>
      </c>
    </row>
    <row r="287" spans="2:7" s="155" customFormat="1" ht="39.6" x14ac:dyDescent="0.3">
      <c r="B287" s="28" t="str">
        <f>'CONTROL ACTAS'!B290</f>
        <v>14.4.13</v>
      </c>
      <c r="C287" s="125" t="s">
        <v>537</v>
      </c>
      <c r="D287" s="4" t="str">
        <f>'CONTROL ACTAS'!D290</f>
        <v>und</v>
      </c>
      <c r="E287" s="6">
        <f>'CONTROL ACTAS'!K290</f>
        <v>0</v>
      </c>
      <c r="F287" s="7">
        <f>+'CONTROL ACTAS'!F290</f>
        <v>400732</v>
      </c>
      <c r="G287" s="29">
        <f t="shared" si="4"/>
        <v>0</v>
      </c>
    </row>
    <row r="288" spans="2:7" s="155" customFormat="1" ht="39.6" x14ac:dyDescent="0.3">
      <c r="B288" s="28" t="str">
        <f>'CONTROL ACTAS'!B291</f>
        <v>14.4.14</v>
      </c>
      <c r="C288" s="125" t="s">
        <v>539</v>
      </c>
      <c r="D288" s="4" t="str">
        <f>'CONTROL ACTAS'!D291</f>
        <v>m</v>
      </c>
      <c r="E288" s="6">
        <f>'CONTROL ACTAS'!K291</f>
        <v>0</v>
      </c>
      <c r="F288" s="7">
        <f>+'CONTROL ACTAS'!F291</f>
        <v>35012</v>
      </c>
      <c r="G288" s="29">
        <f t="shared" si="4"/>
        <v>0</v>
      </c>
    </row>
    <row r="289" spans="2:7" x14ac:dyDescent="0.25">
      <c r="B289" s="30" t="str">
        <f>'CONTROL ACTAS'!B292</f>
        <v>14.5</v>
      </c>
      <c r="C289" s="8" t="s">
        <v>541</v>
      </c>
      <c r="D289" s="9"/>
      <c r="E289" s="9"/>
      <c r="F289" s="126"/>
      <c r="G289" s="170"/>
    </row>
    <row r="290" spans="2:7" s="155" customFormat="1" ht="26.4" x14ac:dyDescent="0.3">
      <c r="B290" s="28" t="str">
        <f>'CONTROL ACTAS'!B293</f>
        <v>14.5.1</v>
      </c>
      <c r="C290" s="125" t="s">
        <v>543</v>
      </c>
      <c r="D290" s="4" t="str">
        <f>'CONTROL ACTAS'!D293</f>
        <v>Und</v>
      </c>
      <c r="E290" s="6">
        <f>'CONTROL ACTAS'!K293</f>
        <v>0</v>
      </c>
      <c r="F290" s="7">
        <f>+'CONTROL ACTAS'!F293</f>
        <v>747926</v>
      </c>
      <c r="G290" s="29">
        <f t="shared" si="4"/>
        <v>0</v>
      </c>
    </row>
    <row r="291" spans="2:7" s="155" customFormat="1" x14ac:dyDescent="0.3">
      <c r="B291" s="28" t="str">
        <f>'CONTROL ACTAS'!B294</f>
        <v>14.5.2</v>
      </c>
      <c r="C291" s="125" t="s">
        <v>545</v>
      </c>
      <c r="D291" s="4" t="str">
        <f>'CONTROL ACTAS'!D294</f>
        <v>und</v>
      </c>
      <c r="E291" s="6">
        <f>'CONTROL ACTAS'!K294</f>
        <v>0</v>
      </c>
      <c r="F291" s="7">
        <f>+'CONTROL ACTAS'!F294</f>
        <v>65252</v>
      </c>
      <c r="G291" s="29">
        <f t="shared" si="4"/>
        <v>0</v>
      </c>
    </row>
    <row r="292" spans="2:7" s="155" customFormat="1" ht="26.4" x14ac:dyDescent="0.3">
      <c r="B292" s="28" t="str">
        <f>'CONTROL ACTAS'!B295</f>
        <v>14.5.3</v>
      </c>
      <c r="C292" s="125" t="s">
        <v>547</v>
      </c>
      <c r="D292" s="4" t="str">
        <f>'CONTROL ACTAS'!D295</f>
        <v>und</v>
      </c>
      <c r="E292" s="6">
        <f>'CONTROL ACTAS'!K295</f>
        <v>0</v>
      </c>
      <c r="F292" s="7">
        <f>+'CONTROL ACTAS'!F295</f>
        <v>509522</v>
      </c>
      <c r="G292" s="29">
        <f t="shared" si="4"/>
        <v>0</v>
      </c>
    </row>
    <row r="293" spans="2:7" s="155" customFormat="1" ht="39.6" x14ac:dyDescent="0.3">
      <c r="B293" s="28" t="str">
        <f>'CONTROL ACTAS'!B296</f>
        <v>14.5.4</v>
      </c>
      <c r="C293" s="125" t="s">
        <v>549</v>
      </c>
      <c r="D293" s="4" t="str">
        <f>'CONTROL ACTAS'!D296</f>
        <v>und</v>
      </c>
      <c r="E293" s="6">
        <f>'CONTROL ACTAS'!K296</f>
        <v>0</v>
      </c>
      <c r="F293" s="7">
        <f>+'CONTROL ACTAS'!F296</f>
        <v>39920</v>
      </c>
      <c r="G293" s="29">
        <f t="shared" si="4"/>
        <v>0</v>
      </c>
    </row>
    <row r="294" spans="2:7" s="155" customFormat="1" ht="52.8" x14ac:dyDescent="0.3">
      <c r="B294" s="28" t="str">
        <f>'CONTROL ACTAS'!B297</f>
        <v>14.5.5</v>
      </c>
      <c r="C294" s="125" t="s">
        <v>551</v>
      </c>
      <c r="D294" s="4" t="str">
        <f>'CONTROL ACTAS'!D297</f>
        <v>und</v>
      </c>
      <c r="E294" s="6">
        <f>'CONTROL ACTAS'!K297</f>
        <v>0</v>
      </c>
      <c r="F294" s="7">
        <f>+'CONTROL ACTAS'!F297</f>
        <v>139231</v>
      </c>
      <c r="G294" s="29">
        <f t="shared" si="4"/>
        <v>0</v>
      </c>
    </row>
    <row r="295" spans="2:7" s="155" customFormat="1" ht="26.4" x14ac:dyDescent="0.3">
      <c r="B295" s="28" t="str">
        <f>'CONTROL ACTAS'!B298</f>
        <v>14.5.6</v>
      </c>
      <c r="C295" s="125" t="s">
        <v>553</v>
      </c>
      <c r="D295" s="4" t="str">
        <f>'CONTROL ACTAS'!D298</f>
        <v>und</v>
      </c>
      <c r="E295" s="6">
        <f>'CONTROL ACTAS'!K298</f>
        <v>0</v>
      </c>
      <c r="F295" s="7">
        <f>+'CONTROL ACTAS'!F298</f>
        <v>2133110</v>
      </c>
      <c r="G295" s="29">
        <f t="shared" si="4"/>
        <v>0</v>
      </c>
    </row>
    <row r="296" spans="2:7" s="155" customFormat="1" ht="118.8" x14ac:dyDescent="0.3">
      <c r="B296" s="28" t="str">
        <f>'CONTROL ACTAS'!B299</f>
        <v>14.5.7</v>
      </c>
      <c r="C296" s="125" t="s">
        <v>555</v>
      </c>
      <c r="D296" s="4" t="str">
        <f>'CONTROL ACTAS'!D299</f>
        <v>und</v>
      </c>
      <c r="E296" s="6">
        <f>'CONTROL ACTAS'!K299</f>
        <v>0</v>
      </c>
      <c r="F296" s="7">
        <f>+'CONTROL ACTAS'!F299</f>
        <v>915170</v>
      </c>
      <c r="G296" s="29">
        <f t="shared" si="4"/>
        <v>0</v>
      </c>
    </row>
    <row r="297" spans="2:7" s="155" customFormat="1" ht="26.4" x14ac:dyDescent="0.3">
      <c r="B297" s="28" t="str">
        <f>'CONTROL ACTAS'!B300</f>
        <v>14.5.8</v>
      </c>
      <c r="C297" s="125" t="s">
        <v>557</v>
      </c>
      <c r="D297" s="4" t="str">
        <f>'CONTROL ACTAS'!D300</f>
        <v>und</v>
      </c>
      <c r="E297" s="6">
        <f>'CONTROL ACTAS'!K300</f>
        <v>0</v>
      </c>
      <c r="F297" s="7">
        <f>+'CONTROL ACTAS'!F300</f>
        <v>406935</v>
      </c>
      <c r="G297" s="29">
        <f t="shared" si="4"/>
        <v>0</v>
      </c>
    </row>
    <row r="298" spans="2:7" s="155" customFormat="1" ht="26.4" x14ac:dyDescent="0.3">
      <c r="B298" s="28" t="str">
        <f>'CONTROL ACTAS'!B301</f>
        <v>14.5.9</v>
      </c>
      <c r="C298" s="125" t="s">
        <v>559</v>
      </c>
      <c r="D298" s="4" t="str">
        <f>'CONTROL ACTAS'!D301</f>
        <v>und</v>
      </c>
      <c r="E298" s="6">
        <f>'CONTROL ACTAS'!K301</f>
        <v>0</v>
      </c>
      <c r="F298" s="7">
        <f>+'CONTROL ACTAS'!F301</f>
        <v>314277</v>
      </c>
      <c r="G298" s="29">
        <f t="shared" si="4"/>
        <v>0</v>
      </c>
    </row>
    <row r="299" spans="2:7" s="155" customFormat="1" ht="26.4" x14ac:dyDescent="0.3">
      <c r="B299" s="28" t="str">
        <f>'CONTROL ACTAS'!B302</f>
        <v>14.5.10</v>
      </c>
      <c r="C299" s="125" t="s">
        <v>561</v>
      </c>
      <c r="D299" s="4" t="str">
        <f>'CONTROL ACTAS'!D302</f>
        <v>und</v>
      </c>
      <c r="E299" s="6">
        <f>'CONTROL ACTAS'!K302</f>
        <v>0</v>
      </c>
      <c r="F299" s="7">
        <f>+'CONTROL ACTAS'!F302</f>
        <v>594467</v>
      </c>
      <c r="G299" s="29">
        <f t="shared" si="4"/>
        <v>0</v>
      </c>
    </row>
    <row r="300" spans="2:7" s="155" customFormat="1" ht="39.6" x14ac:dyDescent="0.3">
      <c r="B300" s="28" t="str">
        <f>'CONTROL ACTAS'!B303</f>
        <v>14.5.11</v>
      </c>
      <c r="C300" s="125" t="s">
        <v>563</v>
      </c>
      <c r="D300" s="4" t="str">
        <f>'CONTROL ACTAS'!D303</f>
        <v>und</v>
      </c>
      <c r="E300" s="6">
        <f>'CONTROL ACTAS'!K303</f>
        <v>0</v>
      </c>
      <c r="F300" s="7">
        <f>+'CONTROL ACTAS'!F303</f>
        <v>75371</v>
      </c>
      <c r="G300" s="29">
        <f t="shared" si="4"/>
        <v>0</v>
      </c>
    </row>
    <row r="301" spans="2:7" s="155" customFormat="1" ht="26.4" x14ac:dyDescent="0.3">
      <c r="B301" s="28" t="str">
        <f>'CONTROL ACTAS'!B304</f>
        <v>14.5.12</v>
      </c>
      <c r="C301" s="125" t="s">
        <v>565</v>
      </c>
      <c r="D301" s="4" t="str">
        <f>'CONTROL ACTAS'!D304</f>
        <v>und</v>
      </c>
      <c r="E301" s="6">
        <f>'CONTROL ACTAS'!K304</f>
        <v>0</v>
      </c>
      <c r="F301" s="7">
        <f>+'CONTROL ACTAS'!F304</f>
        <v>92706</v>
      </c>
      <c r="G301" s="29">
        <f t="shared" si="4"/>
        <v>0</v>
      </c>
    </row>
    <row r="302" spans="2:7" s="155" customFormat="1" ht="39.6" x14ac:dyDescent="0.3">
      <c r="B302" s="28" t="str">
        <f>'CONTROL ACTAS'!B305</f>
        <v>14.5.13</v>
      </c>
      <c r="C302" s="125" t="s">
        <v>567</v>
      </c>
      <c r="D302" s="4" t="str">
        <f>'CONTROL ACTAS'!D305</f>
        <v>und</v>
      </c>
      <c r="E302" s="6">
        <f>'CONTROL ACTAS'!K305</f>
        <v>0</v>
      </c>
      <c r="F302" s="7">
        <f>+'CONTROL ACTAS'!F305</f>
        <v>26508</v>
      </c>
      <c r="G302" s="29">
        <f t="shared" si="4"/>
        <v>0</v>
      </c>
    </row>
    <row r="303" spans="2:7" s="155" customFormat="1" ht="105.6" x14ac:dyDescent="0.3">
      <c r="B303" s="28" t="str">
        <f>'CONTROL ACTAS'!B306</f>
        <v>14.5.14</v>
      </c>
      <c r="C303" s="125" t="s">
        <v>569</v>
      </c>
      <c r="D303" s="4" t="str">
        <f>'CONTROL ACTAS'!D306</f>
        <v>und</v>
      </c>
      <c r="E303" s="6">
        <f>'CONTROL ACTAS'!K306</f>
        <v>0</v>
      </c>
      <c r="F303" s="7">
        <f>+'CONTROL ACTAS'!F306</f>
        <v>135756</v>
      </c>
      <c r="G303" s="29">
        <f t="shared" si="4"/>
        <v>0</v>
      </c>
    </row>
    <row r="304" spans="2:7" s="155" customFormat="1" x14ac:dyDescent="0.3">
      <c r="B304" s="28" t="str">
        <f>'CONTROL ACTAS'!B307</f>
        <v>14.5.15</v>
      </c>
      <c r="C304" s="125" t="s">
        <v>571</v>
      </c>
      <c r="D304" s="4" t="str">
        <f>'CONTROL ACTAS'!D307</f>
        <v>m</v>
      </c>
      <c r="E304" s="6">
        <f>'CONTROL ACTAS'!K307</f>
        <v>0</v>
      </c>
      <c r="F304" s="7">
        <f>+'CONTROL ACTAS'!F307</f>
        <v>4540</v>
      </c>
      <c r="G304" s="29">
        <f t="shared" si="4"/>
        <v>0</v>
      </c>
    </row>
    <row r="305" spans="2:7" s="155" customFormat="1" ht="26.4" x14ac:dyDescent="0.3">
      <c r="B305" s="28" t="str">
        <f>'CONTROL ACTAS'!B308</f>
        <v>14.5.16</v>
      </c>
      <c r="C305" s="125" t="s">
        <v>573</v>
      </c>
      <c r="D305" s="4" t="str">
        <f>'CONTROL ACTAS'!D308</f>
        <v>und</v>
      </c>
      <c r="E305" s="6">
        <f>'CONTROL ACTAS'!K308</f>
        <v>0</v>
      </c>
      <c r="F305" s="7">
        <f>+'CONTROL ACTAS'!F308</f>
        <v>613054</v>
      </c>
      <c r="G305" s="29">
        <f t="shared" si="4"/>
        <v>0</v>
      </c>
    </row>
    <row r="306" spans="2:7" x14ac:dyDescent="0.25">
      <c r="B306" s="26" t="str">
        <f>'CONTROL ACTAS'!B309</f>
        <v>14.6</v>
      </c>
      <c r="C306" s="1" t="s">
        <v>575</v>
      </c>
      <c r="D306" s="2"/>
      <c r="E306" s="2"/>
      <c r="F306" s="3"/>
      <c r="G306" s="27"/>
    </row>
    <row r="307" spans="2:7" x14ac:dyDescent="0.25">
      <c r="B307" s="31" t="str">
        <f>'CONTROL ACTAS'!B310</f>
        <v>14.6.1</v>
      </c>
      <c r="C307" s="10" t="s">
        <v>577</v>
      </c>
      <c r="D307" s="11"/>
      <c r="E307" s="11"/>
      <c r="F307" s="127"/>
      <c r="G307" s="171"/>
    </row>
    <row r="308" spans="2:7" s="155" customFormat="1" ht="52.8" x14ac:dyDescent="0.3">
      <c r="B308" s="28" t="str">
        <f>'CONTROL ACTAS'!B311</f>
        <v>14.6.1.1</v>
      </c>
      <c r="C308" s="125" t="s">
        <v>579</v>
      </c>
      <c r="D308" s="4" t="str">
        <f>'CONTROL ACTAS'!D311</f>
        <v>m</v>
      </c>
      <c r="E308" s="6">
        <f>'CONTROL ACTAS'!K311</f>
        <v>0</v>
      </c>
      <c r="F308" s="7">
        <f>+'CONTROL ACTAS'!F311</f>
        <v>93111</v>
      </c>
      <c r="G308" s="29">
        <f t="shared" si="4"/>
        <v>0</v>
      </c>
    </row>
    <row r="309" spans="2:7" s="155" customFormat="1" ht="52.8" x14ac:dyDescent="0.3">
      <c r="B309" s="28" t="str">
        <f>'CONTROL ACTAS'!B312</f>
        <v>14.6.1.4</v>
      </c>
      <c r="C309" s="125" t="s">
        <v>581</v>
      </c>
      <c r="D309" s="4" t="str">
        <f>'CONTROL ACTAS'!D312</f>
        <v>m</v>
      </c>
      <c r="E309" s="6">
        <f>'CONTROL ACTAS'!K312</f>
        <v>0</v>
      </c>
      <c r="F309" s="7">
        <f>+'CONTROL ACTAS'!F312</f>
        <v>47903</v>
      </c>
      <c r="G309" s="29">
        <f t="shared" si="4"/>
        <v>0</v>
      </c>
    </row>
    <row r="310" spans="2:7" s="155" customFormat="1" ht="52.8" x14ac:dyDescent="0.3">
      <c r="B310" s="28" t="str">
        <f>'CONTROL ACTAS'!B313</f>
        <v>14.6.1.5</v>
      </c>
      <c r="C310" s="125" t="s">
        <v>583</v>
      </c>
      <c r="D310" s="4" t="str">
        <f>'CONTROL ACTAS'!D313</f>
        <v>m</v>
      </c>
      <c r="E310" s="6">
        <f>'CONTROL ACTAS'!K313</f>
        <v>0</v>
      </c>
      <c r="F310" s="7">
        <f>+'CONTROL ACTAS'!F313</f>
        <v>62416</v>
      </c>
      <c r="G310" s="29">
        <f t="shared" si="4"/>
        <v>0</v>
      </c>
    </row>
    <row r="311" spans="2:7" x14ac:dyDescent="0.25">
      <c r="B311" s="31" t="str">
        <f>'CONTROL ACTAS'!B314</f>
        <v>14.6.2</v>
      </c>
      <c r="C311" s="10" t="s">
        <v>585</v>
      </c>
      <c r="D311" s="11"/>
      <c r="E311" s="11"/>
      <c r="F311" s="127"/>
      <c r="G311" s="171"/>
    </row>
    <row r="312" spans="2:7" s="155" customFormat="1" ht="52.8" x14ac:dyDescent="0.3">
      <c r="B312" s="28" t="str">
        <f>'CONTROL ACTAS'!B315</f>
        <v>14.6.2.1</v>
      </c>
      <c r="C312" s="125" t="s">
        <v>587</v>
      </c>
      <c r="D312" s="4" t="str">
        <f>'CONTROL ACTAS'!D315</f>
        <v>und</v>
      </c>
      <c r="E312" s="6">
        <f>'CONTROL ACTAS'!K315</f>
        <v>0</v>
      </c>
      <c r="F312" s="7">
        <f>+'CONTROL ACTAS'!F315</f>
        <v>13647</v>
      </c>
      <c r="G312" s="29">
        <f t="shared" si="4"/>
        <v>0</v>
      </c>
    </row>
    <row r="313" spans="2:7" s="155" customFormat="1" ht="52.8" x14ac:dyDescent="0.3">
      <c r="B313" s="28" t="str">
        <f>'CONTROL ACTAS'!B316</f>
        <v>14.6.2.2</v>
      </c>
      <c r="C313" s="125" t="s">
        <v>589</v>
      </c>
      <c r="D313" s="4" t="str">
        <f>'CONTROL ACTAS'!D316</f>
        <v>und</v>
      </c>
      <c r="E313" s="6">
        <f>'CONTROL ACTAS'!K316</f>
        <v>0</v>
      </c>
      <c r="F313" s="7">
        <f>+'CONTROL ACTAS'!F316</f>
        <v>15847</v>
      </c>
      <c r="G313" s="29">
        <f t="shared" si="4"/>
        <v>0</v>
      </c>
    </row>
    <row r="314" spans="2:7" s="155" customFormat="1" ht="105.6" x14ac:dyDescent="0.3">
      <c r="B314" s="28" t="str">
        <f>'CONTROL ACTAS'!B317</f>
        <v>14.6.2.3</v>
      </c>
      <c r="C314" s="125" t="s">
        <v>591</v>
      </c>
      <c r="D314" s="4" t="str">
        <f>'CONTROL ACTAS'!D317</f>
        <v>und</v>
      </c>
      <c r="E314" s="6">
        <f>'CONTROL ACTAS'!K317</f>
        <v>0</v>
      </c>
      <c r="F314" s="7">
        <f>+'CONTROL ACTAS'!F317</f>
        <v>1485235</v>
      </c>
      <c r="G314" s="29">
        <f t="shared" si="4"/>
        <v>0</v>
      </c>
    </row>
    <row r="315" spans="2:7" s="155" customFormat="1" ht="105.6" x14ac:dyDescent="0.3">
      <c r="B315" s="28" t="str">
        <f>'CONTROL ACTAS'!B318</f>
        <v>14.6.2.4</v>
      </c>
      <c r="C315" s="125" t="s">
        <v>593</v>
      </c>
      <c r="D315" s="4" t="str">
        <f>'CONTROL ACTAS'!D318</f>
        <v>und</v>
      </c>
      <c r="E315" s="6">
        <f>'CONTROL ACTAS'!K318</f>
        <v>0</v>
      </c>
      <c r="F315" s="7">
        <f>+'CONTROL ACTAS'!F318</f>
        <v>1301093</v>
      </c>
      <c r="G315" s="29">
        <f t="shared" si="4"/>
        <v>0</v>
      </c>
    </row>
    <row r="316" spans="2:7" s="155" customFormat="1" ht="105.6" x14ac:dyDescent="0.3">
      <c r="B316" s="28" t="str">
        <f>'CONTROL ACTAS'!B319</f>
        <v>14.6.2.5</v>
      </c>
      <c r="C316" s="125" t="s">
        <v>595</v>
      </c>
      <c r="D316" s="4" t="str">
        <f>'CONTROL ACTAS'!D319</f>
        <v>und</v>
      </c>
      <c r="E316" s="6">
        <f>'CONTROL ACTAS'!K319</f>
        <v>0</v>
      </c>
      <c r="F316" s="7">
        <f>+'CONTROL ACTAS'!F319</f>
        <v>1128000</v>
      </c>
      <c r="G316" s="29">
        <f t="shared" si="4"/>
        <v>0</v>
      </c>
    </row>
    <row r="317" spans="2:7" s="155" customFormat="1" ht="92.4" x14ac:dyDescent="0.3">
      <c r="B317" s="28" t="str">
        <f>'CONTROL ACTAS'!B320</f>
        <v>14.6.2.6</v>
      </c>
      <c r="C317" s="125" t="s">
        <v>597</v>
      </c>
      <c r="D317" s="4" t="str">
        <f>'CONTROL ACTAS'!D320</f>
        <v>und</v>
      </c>
      <c r="E317" s="6">
        <f>'CONTROL ACTAS'!K320</f>
        <v>0</v>
      </c>
      <c r="F317" s="7">
        <f>+'CONTROL ACTAS'!F320</f>
        <v>507059</v>
      </c>
      <c r="G317" s="29">
        <f t="shared" si="4"/>
        <v>0</v>
      </c>
    </row>
    <row r="318" spans="2:7" s="155" customFormat="1" ht="39.6" x14ac:dyDescent="0.3">
      <c r="B318" s="28" t="str">
        <f>'CONTROL ACTAS'!B321</f>
        <v>14.6.2.7</v>
      </c>
      <c r="C318" s="125" t="s">
        <v>599</v>
      </c>
      <c r="D318" s="4" t="str">
        <f>'CONTROL ACTAS'!D321</f>
        <v>und</v>
      </c>
      <c r="E318" s="6">
        <f>'CONTROL ACTAS'!K321</f>
        <v>0</v>
      </c>
      <c r="F318" s="7">
        <f>+'CONTROL ACTAS'!F321</f>
        <v>769000</v>
      </c>
      <c r="G318" s="29">
        <f t="shared" si="4"/>
        <v>0</v>
      </c>
    </row>
    <row r="319" spans="2:7" x14ac:dyDescent="0.25">
      <c r="B319" s="31" t="str">
        <f>'CONTROL ACTAS'!B322</f>
        <v>14.6.3</v>
      </c>
      <c r="C319" s="10" t="s">
        <v>601</v>
      </c>
      <c r="D319" s="11"/>
      <c r="E319" s="11"/>
      <c r="F319" s="127"/>
      <c r="G319" s="171"/>
    </row>
    <row r="320" spans="2:7" s="155" customFormat="1" ht="79.2" x14ac:dyDescent="0.3">
      <c r="B320" s="28" t="str">
        <f>'CONTROL ACTAS'!B323</f>
        <v>14.6.3.1</v>
      </c>
      <c r="C320" s="125" t="s">
        <v>603</v>
      </c>
      <c r="D320" s="4" t="str">
        <f>'CONTROL ACTAS'!D323</f>
        <v>und</v>
      </c>
      <c r="E320" s="6">
        <f>'CONTROL ACTAS'!K323</f>
        <v>0</v>
      </c>
      <c r="F320" s="7">
        <f>+'CONTROL ACTAS'!F323</f>
        <v>130754</v>
      </c>
      <c r="G320" s="29">
        <f t="shared" si="4"/>
        <v>0</v>
      </c>
    </row>
    <row r="321" spans="2:7" s="155" customFormat="1" ht="105.6" x14ac:dyDescent="0.3">
      <c r="B321" s="28" t="str">
        <f>'CONTROL ACTAS'!B324</f>
        <v>14.6.3.2</v>
      </c>
      <c r="C321" s="125" t="s">
        <v>605</v>
      </c>
      <c r="D321" s="4" t="str">
        <f>'CONTROL ACTAS'!D324</f>
        <v>und</v>
      </c>
      <c r="E321" s="6">
        <f>'CONTROL ACTAS'!K324</f>
        <v>0</v>
      </c>
      <c r="F321" s="7">
        <f>+'CONTROL ACTAS'!F324</f>
        <v>0</v>
      </c>
      <c r="G321" s="29">
        <f t="shared" si="4"/>
        <v>0</v>
      </c>
    </row>
    <row r="322" spans="2:7" s="155" customFormat="1" ht="105.6" x14ac:dyDescent="0.3">
      <c r="B322" s="28" t="str">
        <f>'CONTROL ACTAS'!B325</f>
        <v>14.6.3.3</v>
      </c>
      <c r="C322" s="125" t="s">
        <v>607</v>
      </c>
      <c r="D322" s="4" t="str">
        <f>'CONTROL ACTAS'!D325</f>
        <v>und</v>
      </c>
      <c r="E322" s="6">
        <f>'CONTROL ACTAS'!K325</f>
        <v>0</v>
      </c>
      <c r="F322" s="7">
        <f>+'CONTROL ACTAS'!F325</f>
        <v>0</v>
      </c>
      <c r="G322" s="29">
        <f t="shared" si="4"/>
        <v>0</v>
      </c>
    </row>
    <row r="323" spans="2:7" s="155" customFormat="1" ht="79.2" x14ac:dyDescent="0.3">
      <c r="B323" s="28" t="str">
        <f>'CONTROL ACTAS'!B326</f>
        <v>14.6.3.4</v>
      </c>
      <c r="C323" s="125" t="s">
        <v>609</v>
      </c>
      <c r="D323" s="4" t="str">
        <f>'CONTROL ACTAS'!D326</f>
        <v>und</v>
      </c>
      <c r="E323" s="6">
        <f>'CONTROL ACTAS'!K326</f>
        <v>0</v>
      </c>
      <c r="F323" s="7">
        <f>+'CONTROL ACTAS'!F326</f>
        <v>129389</v>
      </c>
      <c r="G323" s="29">
        <f t="shared" si="4"/>
        <v>0</v>
      </c>
    </row>
    <row r="324" spans="2:7" s="155" customFormat="1" ht="79.2" x14ac:dyDescent="0.3">
      <c r="B324" s="28" t="str">
        <f>'CONTROL ACTAS'!B327</f>
        <v>14.6.3.5</v>
      </c>
      <c r="C324" s="125" t="s">
        <v>611</v>
      </c>
      <c r="D324" s="4" t="str">
        <f>'CONTROL ACTAS'!D327</f>
        <v>und</v>
      </c>
      <c r="E324" s="6">
        <f>'CONTROL ACTAS'!K327</f>
        <v>0</v>
      </c>
      <c r="F324" s="7">
        <f>+'CONTROL ACTAS'!F327</f>
        <v>112837</v>
      </c>
      <c r="G324" s="29">
        <f t="shared" si="4"/>
        <v>0</v>
      </c>
    </row>
    <row r="325" spans="2:7" s="155" customFormat="1" ht="79.2" x14ac:dyDescent="0.3">
      <c r="B325" s="28" t="str">
        <f>'CONTROL ACTAS'!B328</f>
        <v>14.6.3.6</v>
      </c>
      <c r="C325" s="125" t="s">
        <v>613</v>
      </c>
      <c r="D325" s="4" t="str">
        <f>'CONTROL ACTAS'!D328</f>
        <v>und</v>
      </c>
      <c r="E325" s="6">
        <f>'CONTROL ACTAS'!K328</f>
        <v>0</v>
      </c>
      <c r="F325" s="7">
        <f>+'CONTROL ACTAS'!F328</f>
        <v>89662</v>
      </c>
      <c r="G325" s="29">
        <f t="shared" si="4"/>
        <v>0</v>
      </c>
    </row>
    <row r="326" spans="2:7" s="155" customFormat="1" ht="145.19999999999999" x14ac:dyDescent="0.3">
      <c r="B326" s="28" t="str">
        <f>'CONTROL ACTAS'!B329</f>
        <v>14.6.3.7</v>
      </c>
      <c r="C326" s="125" t="s">
        <v>615</v>
      </c>
      <c r="D326" s="4" t="str">
        <f>'CONTROL ACTAS'!D329</f>
        <v>und</v>
      </c>
      <c r="E326" s="6">
        <f>'CONTROL ACTAS'!K329</f>
        <v>0</v>
      </c>
      <c r="F326" s="7">
        <f>+'CONTROL ACTAS'!F329</f>
        <v>115391</v>
      </c>
      <c r="G326" s="29">
        <f t="shared" si="4"/>
        <v>0</v>
      </c>
    </row>
    <row r="327" spans="2:7" s="155" customFormat="1" ht="145.19999999999999" x14ac:dyDescent="0.3">
      <c r="B327" s="28" t="str">
        <f>'CONTROL ACTAS'!B330</f>
        <v>14.6.3.8</v>
      </c>
      <c r="C327" s="125" t="s">
        <v>617</v>
      </c>
      <c r="D327" s="4" t="str">
        <f>'CONTROL ACTAS'!D330</f>
        <v>und</v>
      </c>
      <c r="E327" s="6">
        <f>'CONTROL ACTAS'!K330</f>
        <v>0</v>
      </c>
      <c r="F327" s="7">
        <f>+'CONTROL ACTAS'!F330</f>
        <v>0</v>
      </c>
      <c r="G327" s="29">
        <f t="shared" si="4"/>
        <v>0</v>
      </c>
    </row>
    <row r="328" spans="2:7" s="155" customFormat="1" ht="132" x14ac:dyDescent="0.3">
      <c r="B328" s="28" t="str">
        <f>'CONTROL ACTAS'!B331</f>
        <v>14.6.3.9</v>
      </c>
      <c r="C328" s="125" t="s">
        <v>619</v>
      </c>
      <c r="D328" s="4" t="str">
        <f>'CONTROL ACTAS'!D331</f>
        <v>und</v>
      </c>
      <c r="E328" s="6">
        <f>'CONTROL ACTAS'!K331</f>
        <v>0</v>
      </c>
      <c r="F328" s="7">
        <f>+'CONTROL ACTAS'!F331</f>
        <v>410247</v>
      </c>
      <c r="G328" s="29">
        <f t="shared" si="4"/>
        <v>0</v>
      </c>
    </row>
    <row r="329" spans="2:7" s="155" customFormat="1" ht="132" x14ac:dyDescent="0.3">
      <c r="B329" s="28" t="str">
        <f>'CONTROL ACTAS'!B332</f>
        <v>14.6.3.10</v>
      </c>
      <c r="C329" s="125" t="s">
        <v>621</v>
      </c>
      <c r="D329" s="4" t="str">
        <f>'CONTROL ACTAS'!D332</f>
        <v>und</v>
      </c>
      <c r="E329" s="6">
        <f>'CONTROL ACTAS'!K332</f>
        <v>0</v>
      </c>
      <c r="F329" s="7">
        <f>+'CONTROL ACTAS'!F332</f>
        <v>0</v>
      </c>
      <c r="G329" s="29">
        <f t="shared" si="4"/>
        <v>0</v>
      </c>
    </row>
    <row r="330" spans="2:7" s="155" customFormat="1" ht="118.8" x14ac:dyDescent="0.3">
      <c r="B330" s="28" t="str">
        <f>'CONTROL ACTAS'!B333</f>
        <v>14.6.3.11</v>
      </c>
      <c r="C330" s="125" t="s">
        <v>623</v>
      </c>
      <c r="D330" s="4" t="str">
        <f>'CONTROL ACTAS'!D333</f>
        <v>und</v>
      </c>
      <c r="E330" s="6">
        <f>'CONTROL ACTAS'!K333</f>
        <v>0</v>
      </c>
      <c r="F330" s="7">
        <f>+'CONTROL ACTAS'!F333</f>
        <v>93846</v>
      </c>
      <c r="G330" s="29">
        <f t="shared" si="4"/>
        <v>0</v>
      </c>
    </row>
    <row r="331" spans="2:7" s="155" customFormat="1" ht="118.8" x14ac:dyDescent="0.3">
      <c r="B331" s="28" t="str">
        <f>'CONTROL ACTAS'!B334</f>
        <v>14.6.3.12</v>
      </c>
      <c r="C331" s="125" t="s">
        <v>625</v>
      </c>
      <c r="D331" s="4" t="str">
        <f>'CONTROL ACTAS'!D334</f>
        <v>und</v>
      </c>
      <c r="E331" s="6">
        <f>'CONTROL ACTAS'!K334</f>
        <v>0</v>
      </c>
      <c r="F331" s="7">
        <f>+'CONTROL ACTAS'!F334</f>
        <v>0</v>
      </c>
      <c r="G331" s="29">
        <f t="shared" si="4"/>
        <v>0</v>
      </c>
    </row>
    <row r="332" spans="2:7" s="155" customFormat="1" ht="92.4" x14ac:dyDescent="0.3">
      <c r="B332" s="28" t="str">
        <f>'CONTROL ACTAS'!B335</f>
        <v>14.6.3.13</v>
      </c>
      <c r="C332" s="125" t="s">
        <v>627</v>
      </c>
      <c r="D332" s="4" t="str">
        <f>'CONTROL ACTAS'!D335</f>
        <v>und</v>
      </c>
      <c r="E332" s="6">
        <f>'CONTROL ACTAS'!K335</f>
        <v>0</v>
      </c>
      <c r="F332" s="7">
        <f>+'CONTROL ACTAS'!F335</f>
        <v>60648</v>
      </c>
      <c r="G332" s="29">
        <f t="shared" si="4"/>
        <v>0</v>
      </c>
    </row>
    <row r="333" spans="2:7" s="155" customFormat="1" ht="52.8" x14ac:dyDescent="0.3">
      <c r="B333" s="28" t="str">
        <f>'CONTROL ACTAS'!B336</f>
        <v>14.6.3.14</v>
      </c>
      <c r="C333" s="125" t="s">
        <v>629</v>
      </c>
      <c r="D333" s="4" t="str">
        <f>'CONTROL ACTAS'!D336</f>
        <v>und</v>
      </c>
      <c r="E333" s="6">
        <f>'CONTROL ACTAS'!K336</f>
        <v>0</v>
      </c>
      <c r="F333" s="7">
        <f>+'CONTROL ACTAS'!F336</f>
        <v>69552</v>
      </c>
      <c r="G333" s="29">
        <f t="shared" si="4"/>
        <v>0</v>
      </c>
    </row>
    <row r="334" spans="2:7" s="155" customFormat="1" ht="52.8" x14ac:dyDescent="0.3">
      <c r="B334" s="28" t="str">
        <f>'CONTROL ACTAS'!B337</f>
        <v>14.6.3.15</v>
      </c>
      <c r="C334" s="125" t="s">
        <v>631</v>
      </c>
      <c r="D334" s="4" t="str">
        <f>'CONTROL ACTAS'!D337</f>
        <v>und</v>
      </c>
      <c r="E334" s="6">
        <f>'CONTROL ACTAS'!K337</f>
        <v>0</v>
      </c>
      <c r="F334" s="7">
        <f>+'CONTROL ACTAS'!F337</f>
        <v>87052</v>
      </c>
      <c r="G334" s="29">
        <f t="shared" si="4"/>
        <v>0</v>
      </c>
    </row>
    <row r="335" spans="2:7" s="155" customFormat="1" ht="39.6" x14ac:dyDescent="0.3">
      <c r="B335" s="28" t="str">
        <f>'CONTROL ACTAS'!B338</f>
        <v>14.6.3.16</v>
      </c>
      <c r="C335" s="125" t="s">
        <v>633</v>
      </c>
      <c r="D335" s="4" t="str">
        <f>'CONTROL ACTAS'!D338</f>
        <v>und</v>
      </c>
      <c r="E335" s="6">
        <f>'CONTROL ACTAS'!K338</f>
        <v>0</v>
      </c>
      <c r="F335" s="7">
        <f>+'CONTROL ACTAS'!F338</f>
        <v>63552</v>
      </c>
      <c r="G335" s="29">
        <f t="shared" si="4"/>
        <v>0</v>
      </c>
    </row>
    <row r="336" spans="2:7" s="155" customFormat="1" ht="52.8" x14ac:dyDescent="0.3">
      <c r="B336" s="28" t="str">
        <f>'CONTROL ACTAS'!B339</f>
        <v>14.6.3.17</v>
      </c>
      <c r="C336" s="125" t="s">
        <v>635</v>
      </c>
      <c r="D336" s="4" t="str">
        <f>'CONTROL ACTAS'!D339</f>
        <v>und</v>
      </c>
      <c r="E336" s="6">
        <f>'CONTROL ACTAS'!K339</f>
        <v>0</v>
      </c>
      <c r="F336" s="7">
        <f>+'CONTROL ACTAS'!F339</f>
        <v>100552</v>
      </c>
      <c r="G336" s="29">
        <f t="shared" si="4"/>
        <v>0</v>
      </c>
    </row>
    <row r="337" spans="2:7" s="155" customFormat="1" ht="52.8" x14ac:dyDescent="0.3">
      <c r="B337" s="28" t="str">
        <f>'CONTROL ACTAS'!B340</f>
        <v>14.6.3.18</v>
      </c>
      <c r="C337" s="125" t="s">
        <v>637</v>
      </c>
      <c r="D337" s="4" t="str">
        <f>'CONTROL ACTAS'!D340</f>
        <v>und</v>
      </c>
      <c r="E337" s="6">
        <f>'CONTROL ACTAS'!K340</f>
        <v>0</v>
      </c>
      <c r="F337" s="7">
        <f>+'CONTROL ACTAS'!F340</f>
        <v>105452</v>
      </c>
      <c r="G337" s="29">
        <f t="shared" si="4"/>
        <v>0</v>
      </c>
    </row>
    <row r="338" spans="2:7" s="155" customFormat="1" ht="52.8" x14ac:dyDescent="0.3">
      <c r="B338" s="28" t="str">
        <f>'CONTROL ACTAS'!B341</f>
        <v>14.6.3.19</v>
      </c>
      <c r="C338" s="125" t="s">
        <v>639</v>
      </c>
      <c r="D338" s="4" t="str">
        <f>'CONTROL ACTAS'!D341</f>
        <v>und</v>
      </c>
      <c r="E338" s="6">
        <f>'CONTROL ACTAS'!K341</f>
        <v>0</v>
      </c>
      <c r="F338" s="7">
        <f>+'CONTROL ACTAS'!F341</f>
        <v>89552</v>
      </c>
      <c r="G338" s="29">
        <f t="shared" si="4"/>
        <v>0</v>
      </c>
    </row>
    <row r="339" spans="2:7" s="155" customFormat="1" ht="52.8" x14ac:dyDescent="0.3">
      <c r="B339" s="28" t="str">
        <f>'CONTROL ACTAS'!B342</f>
        <v>14.6.3.20</v>
      </c>
      <c r="C339" s="125" t="s">
        <v>641</v>
      </c>
      <c r="D339" s="4" t="str">
        <f>'CONTROL ACTAS'!D342</f>
        <v>und</v>
      </c>
      <c r="E339" s="6">
        <f>'CONTROL ACTAS'!K342</f>
        <v>0</v>
      </c>
      <c r="F339" s="7">
        <f>+'CONTROL ACTAS'!F342</f>
        <v>334463</v>
      </c>
      <c r="G339" s="29">
        <f t="shared" si="4"/>
        <v>0</v>
      </c>
    </row>
    <row r="340" spans="2:7" s="155" customFormat="1" ht="105.6" x14ac:dyDescent="0.3">
      <c r="B340" s="28" t="str">
        <f>'CONTROL ACTAS'!B343</f>
        <v>14.6.3.21</v>
      </c>
      <c r="C340" s="125" t="s">
        <v>643</v>
      </c>
      <c r="D340" s="4" t="str">
        <f>'CONTROL ACTAS'!D343</f>
        <v>und</v>
      </c>
      <c r="E340" s="6">
        <f>'CONTROL ACTAS'!K343</f>
        <v>0</v>
      </c>
      <c r="F340" s="7">
        <f>+'CONTROL ACTAS'!F343</f>
        <v>101791</v>
      </c>
      <c r="G340" s="29">
        <f t="shared" ref="G340:G403" si="5">ROUNDDOWN(E340*F340,0)</f>
        <v>0</v>
      </c>
    </row>
    <row r="341" spans="2:7" s="155" customFormat="1" ht="105.6" x14ac:dyDescent="0.3">
      <c r="B341" s="28" t="str">
        <f>'CONTROL ACTAS'!B344</f>
        <v>14.6.3.22</v>
      </c>
      <c r="C341" s="125" t="s">
        <v>645</v>
      </c>
      <c r="D341" s="4" t="str">
        <f>'CONTROL ACTAS'!D344</f>
        <v>und</v>
      </c>
      <c r="E341" s="6">
        <f>'CONTROL ACTAS'!K344</f>
        <v>0</v>
      </c>
      <c r="F341" s="7">
        <f>+'CONTROL ACTAS'!F344</f>
        <v>106491</v>
      </c>
      <c r="G341" s="29">
        <f t="shared" si="5"/>
        <v>0</v>
      </c>
    </row>
    <row r="342" spans="2:7" s="155" customFormat="1" ht="105.6" x14ac:dyDescent="0.3">
      <c r="B342" s="28" t="str">
        <f>'CONTROL ACTAS'!B345</f>
        <v>14.6.3.23</v>
      </c>
      <c r="C342" s="125" t="s">
        <v>647</v>
      </c>
      <c r="D342" s="4" t="str">
        <f>'CONTROL ACTAS'!D345</f>
        <v>und</v>
      </c>
      <c r="E342" s="6">
        <f>'CONTROL ACTAS'!K345</f>
        <v>0</v>
      </c>
      <c r="F342" s="7">
        <f>+'CONTROL ACTAS'!F345</f>
        <v>128835</v>
      </c>
      <c r="G342" s="29">
        <f t="shared" si="5"/>
        <v>0</v>
      </c>
    </row>
    <row r="343" spans="2:7" s="155" customFormat="1" ht="105.6" x14ac:dyDescent="0.3">
      <c r="B343" s="28" t="str">
        <f>'CONTROL ACTAS'!B346</f>
        <v>14.6.3.24</v>
      </c>
      <c r="C343" s="125" t="s">
        <v>649</v>
      </c>
      <c r="D343" s="4" t="str">
        <f>'CONTROL ACTAS'!D346</f>
        <v>und</v>
      </c>
      <c r="E343" s="6">
        <f>'CONTROL ACTAS'!K346</f>
        <v>0</v>
      </c>
      <c r="F343" s="7">
        <f>+'CONTROL ACTAS'!F346</f>
        <v>0</v>
      </c>
      <c r="G343" s="29">
        <f t="shared" si="5"/>
        <v>0</v>
      </c>
    </row>
    <row r="344" spans="2:7" s="155" customFormat="1" ht="105.6" x14ac:dyDescent="0.3">
      <c r="B344" s="28" t="str">
        <f>'CONTROL ACTAS'!B347</f>
        <v>14.6.3.25</v>
      </c>
      <c r="C344" s="125" t="s">
        <v>651</v>
      </c>
      <c r="D344" s="4" t="str">
        <f>'CONTROL ACTAS'!D347</f>
        <v>und</v>
      </c>
      <c r="E344" s="6">
        <f>'CONTROL ACTAS'!K347</f>
        <v>0</v>
      </c>
      <c r="F344" s="7">
        <f>+'CONTROL ACTAS'!F347</f>
        <v>0</v>
      </c>
      <c r="G344" s="29">
        <f t="shared" si="5"/>
        <v>0</v>
      </c>
    </row>
    <row r="345" spans="2:7" s="155" customFormat="1" ht="26.4" x14ac:dyDescent="0.3">
      <c r="B345" s="28" t="str">
        <f>'CONTROL ACTAS'!B348</f>
        <v>14.6.3.26</v>
      </c>
      <c r="C345" s="125" t="s">
        <v>653</v>
      </c>
      <c r="D345" s="4" t="str">
        <f>'CONTROL ACTAS'!D348</f>
        <v>und</v>
      </c>
      <c r="E345" s="6">
        <f>'CONTROL ACTAS'!K348</f>
        <v>0</v>
      </c>
      <c r="F345" s="7">
        <f>+'CONTROL ACTAS'!F348</f>
        <v>1582782</v>
      </c>
      <c r="G345" s="29">
        <f t="shared" si="5"/>
        <v>0</v>
      </c>
    </row>
    <row r="346" spans="2:7" x14ac:dyDescent="0.25">
      <c r="B346" s="31" t="str">
        <f>'CONTROL ACTAS'!B349</f>
        <v>14.6.4</v>
      </c>
      <c r="C346" s="10" t="s">
        <v>655</v>
      </c>
      <c r="D346" s="11"/>
      <c r="E346" s="11"/>
      <c r="F346" s="127"/>
      <c r="G346" s="171"/>
    </row>
    <row r="347" spans="2:7" s="155" customFormat="1" ht="39.6" x14ac:dyDescent="0.3">
      <c r="B347" s="28" t="str">
        <f>'CONTROL ACTAS'!B350</f>
        <v>14.6.4.1</v>
      </c>
      <c r="C347" s="125" t="s">
        <v>657</v>
      </c>
      <c r="D347" s="4" t="str">
        <f>'CONTROL ACTAS'!D350</f>
        <v>und</v>
      </c>
      <c r="E347" s="6">
        <f>'CONTROL ACTAS'!K350</f>
        <v>0</v>
      </c>
      <c r="F347" s="7">
        <f>+'CONTROL ACTAS'!F350</f>
        <v>35943</v>
      </c>
      <c r="G347" s="29">
        <f t="shared" si="5"/>
        <v>0</v>
      </c>
    </row>
    <row r="348" spans="2:7" s="155" customFormat="1" ht="39.6" x14ac:dyDescent="0.3">
      <c r="B348" s="28" t="str">
        <f>'CONTROL ACTAS'!B351</f>
        <v>14.6.4.2</v>
      </c>
      <c r="C348" s="125" t="s">
        <v>659</v>
      </c>
      <c r="D348" s="4" t="str">
        <f>'CONTROL ACTAS'!D351</f>
        <v>und</v>
      </c>
      <c r="E348" s="6">
        <f>'CONTROL ACTAS'!K351</f>
        <v>0</v>
      </c>
      <c r="F348" s="7">
        <f>+'CONTROL ACTAS'!F351</f>
        <v>55879</v>
      </c>
      <c r="G348" s="29">
        <f t="shared" si="5"/>
        <v>0</v>
      </c>
    </row>
    <row r="349" spans="2:7" s="155" customFormat="1" ht="39.6" x14ac:dyDescent="0.3">
      <c r="B349" s="28" t="str">
        <f>'CONTROL ACTAS'!B352</f>
        <v>14.6.4.3</v>
      </c>
      <c r="C349" s="125" t="s">
        <v>661</v>
      </c>
      <c r="D349" s="4" t="str">
        <f>'CONTROL ACTAS'!D352</f>
        <v>und</v>
      </c>
      <c r="E349" s="6">
        <f>'CONTROL ACTAS'!K352</f>
        <v>0</v>
      </c>
      <c r="F349" s="7">
        <f>+'CONTROL ACTAS'!F352</f>
        <v>106354</v>
      </c>
      <c r="G349" s="29">
        <f t="shared" si="5"/>
        <v>0</v>
      </c>
    </row>
    <row r="350" spans="2:7" s="155" customFormat="1" ht="52.8" x14ac:dyDescent="0.3">
      <c r="B350" s="28" t="str">
        <f>'CONTROL ACTAS'!B353</f>
        <v>14.6.4.4</v>
      </c>
      <c r="C350" s="125" t="s">
        <v>663</v>
      </c>
      <c r="D350" s="4" t="str">
        <f>'CONTROL ACTAS'!D353</f>
        <v>und</v>
      </c>
      <c r="E350" s="6">
        <f>'CONTROL ACTAS'!K353</f>
        <v>0</v>
      </c>
      <c r="F350" s="7">
        <f>+'CONTROL ACTAS'!F353</f>
        <v>216149</v>
      </c>
      <c r="G350" s="29">
        <f t="shared" si="5"/>
        <v>0</v>
      </c>
    </row>
    <row r="351" spans="2:7" x14ac:dyDescent="0.25">
      <c r="B351" s="31" t="str">
        <f>'CONTROL ACTAS'!B354</f>
        <v>14.6.5</v>
      </c>
      <c r="C351" s="10" t="s">
        <v>665</v>
      </c>
      <c r="D351" s="11"/>
      <c r="E351" s="11"/>
      <c r="F351" s="127"/>
      <c r="G351" s="171"/>
    </row>
    <row r="352" spans="2:7" s="155" customFormat="1" ht="52.8" x14ac:dyDescent="0.3">
      <c r="B352" s="28" t="str">
        <f>'CONTROL ACTAS'!B355</f>
        <v>14.6.5.1</v>
      </c>
      <c r="C352" s="125" t="s">
        <v>667</v>
      </c>
      <c r="D352" s="4" t="str">
        <f>'CONTROL ACTAS'!D355</f>
        <v>m</v>
      </c>
      <c r="E352" s="6">
        <f>'CONTROL ACTAS'!K355</f>
        <v>0</v>
      </c>
      <c r="F352" s="7">
        <f>+'CONTROL ACTAS'!F355</f>
        <v>133632</v>
      </c>
      <c r="G352" s="29">
        <f t="shared" si="5"/>
        <v>0</v>
      </c>
    </row>
    <row r="353" spans="1:8" s="155" customFormat="1" ht="52.8" x14ac:dyDescent="0.3">
      <c r="B353" s="28" t="str">
        <f>'CONTROL ACTAS'!B356</f>
        <v>14.6.5.2</v>
      </c>
      <c r="C353" s="125" t="s">
        <v>669</v>
      </c>
      <c r="D353" s="4" t="str">
        <f>'CONTROL ACTAS'!D356</f>
        <v>m</v>
      </c>
      <c r="E353" s="6">
        <f>'CONTROL ACTAS'!K356</f>
        <v>0</v>
      </c>
      <c r="F353" s="7">
        <f>+'CONTROL ACTAS'!F356</f>
        <v>76673</v>
      </c>
      <c r="G353" s="29">
        <f t="shared" si="5"/>
        <v>0</v>
      </c>
    </row>
    <row r="354" spans="1:8" s="155" customFormat="1" ht="52.8" x14ac:dyDescent="0.3">
      <c r="B354" s="28" t="str">
        <f>'CONTROL ACTAS'!B357</f>
        <v>14.6.5.3</v>
      </c>
      <c r="C354" s="125" t="s">
        <v>671</v>
      </c>
      <c r="D354" s="4" t="str">
        <f>'CONTROL ACTAS'!D357</f>
        <v>m</v>
      </c>
      <c r="E354" s="6">
        <f>'CONTROL ACTAS'!K357</f>
        <v>0</v>
      </c>
      <c r="F354" s="7">
        <f>+'CONTROL ACTAS'!F357</f>
        <v>54712</v>
      </c>
      <c r="G354" s="29">
        <f t="shared" si="5"/>
        <v>0</v>
      </c>
    </row>
    <row r="355" spans="1:8" s="155" customFormat="1" ht="52.8" x14ac:dyDescent="0.3">
      <c r="B355" s="28" t="str">
        <f>'CONTROL ACTAS'!B358</f>
        <v>14.6.5.4</v>
      </c>
      <c r="C355" s="125" t="s">
        <v>673</v>
      </c>
      <c r="D355" s="4" t="str">
        <f>'CONTROL ACTAS'!D358</f>
        <v>m</v>
      </c>
      <c r="E355" s="6">
        <f>'CONTROL ACTAS'!K358</f>
        <v>0</v>
      </c>
      <c r="F355" s="7">
        <f>+'CONTROL ACTAS'!F358</f>
        <v>29240</v>
      </c>
      <c r="G355" s="29">
        <f t="shared" si="5"/>
        <v>0</v>
      </c>
    </row>
    <row r="356" spans="1:8" x14ac:dyDescent="0.25">
      <c r="B356" s="31" t="str">
        <f>'CONTROL ACTAS'!B359</f>
        <v>14.6.6</v>
      </c>
      <c r="C356" s="10" t="s">
        <v>675</v>
      </c>
      <c r="D356" s="11"/>
      <c r="E356" s="11"/>
      <c r="F356" s="127"/>
      <c r="G356" s="171"/>
    </row>
    <row r="357" spans="1:8" s="155" customFormat="1" ht="39.6" x14ac:dyDescent="0.3">
      <c r="B357" s="28" t="str">
        <f>'CONTROL ACTAS'!B360</f>
        <v>14.6.6.1</v>
      </c>
      <c r="C357" s="125" t="s">
        <v>677</v>
      </c>
      <c r="D357" s="4" t="str">
        <f>'CONTROL ACTAS'!D360</f>
        <v>m</v>
      </c>
      <c r="E357" s="6">
        <f>'CONTROL ACTAS'!K360</f>
        <v>0</v>
      </c>
      <c r="F357" s="7">
        <f>+'CONTROL ACTAS'!F360</f>
        <v>12484</v>
      </c>
      <c r="G357" s="29">
        <f t="shared" si="5"/>
        <v>0</v>
      </c>
    </row>
    <row r="358" spans="1:8" s="155" customFormat="1" ht="39.6" x14ac:dyDescent="0.3">
      <c r="B358" s="28" t="str">
        <f>'CONTROL ACTAS'!B361</f>
        <v>14.6.6.2</v>
      </c>
      <c r="C358" s="125" t="s">
        <v>679</v>
      </c>
      <c r="D358" s="4" t="str">
        <f>'CONTROL ACTAS'!D361</f>
        <v>m</v>
      </c>
      <c r="E358" s="6">
        <f>'CONTROL ACTAS'!K361</f>
        <v>0</v>
      </c>
      <c r="F358" s="7">
        <f>+'CONTROL ACTAS'!F361</f>
        <v>16331</v>
      </c>
      <c r="G358" s="29">
        <f t="shared" si="5"/>
        <v>0</v>
      </c>
    </row>
    <row r="359" spans="1:8" s="155" customFormat="1" ht="26.4" x14ac:dyDescent="0.3">
      <c r="B359" s="28" t="str">
        <f>'CONTROL ACTAS'!B362</f>
        <v>14.6.6.3</v>
      </c>
      <c r="C359" s="125" t="s">
        <v>681</v>
      </c>
      <c r="D359" s="4" t="str">
        <f>'CONTROL ACTAS'!D362</f>
        <v>m</v>
      </c>
      <c r="E359" s="6">
        <f>'CONTROL ACTAS'!K362</f>
        <v>0</v>
      </c>
      <c r="F359" s="7">
        <f>+'CONTROL ACTAS'!F362</f>
        <v>12169</v>
      </c>
      <c r="G359" s="29">
        <f t="shared" si="5"/>
        <v>0</v>
      </c>
    </row>
    <row r="360" spans="1:8" s="155" customFormat="1" ht="26.4" x14ac:dyDescent="0.3">
      <c r="B360" s="28" t="str">
        <f>'CONTROL ACTAS'!B363</f>
        <v>14.6.6.4</v>
      </c>
      <c r="C360" s="125" t="s">
        <v>683</v>
      </c>
      <c r="D360" s="4" t="str">
        <f>'CONTROL ACTAS'!D363</f>
        <v>m</v>
      </c>
      <c r="E360" s="6">
        <f>'CONTROL ACTAS'!K363</f>
        <v>0</v>
      </c>
      <c r="F360" s="7">
        <f>+'CONTROL ACTAS'!F363</f>
        <v>14848</v>
      </c>
      <c r="G360" s="29">
        <f t="shared" si="5"/>
        <v>0</v>
      </c>
    </row>
    <row r="361" spans="1:8" s="155" customFormat="1" ht="52.8" x14ac:dyDescent="0.3">
      <c r="B361" s="28" t="str">
        <f>'CONTROL ACTAS'!B364</f>
        <v>14.6.6.5</v>
      </c>
      <c r="C361" s="125" t="s">
        <v>685</v>
      </c>
      <c r="D361" s="4" t="str">
        <f>'CONTROL ACTAS'!D364</f>
        <v>m</v>
      </c>
      <c r="E361" s="6">
        <f>'CONTROL ACTAS'!K364</f>
        <v>0</v>
      </c>
      <c r="F361" s="7">
        <f>+'CONTROL ACTAS'!F364</f>
        <v>16269</v>
      </c>
      <c r="G361" s="29">
        <f t="shared" si="5"/>
        <v>0</v>
      </c>
    </row>
    <row r="362" spans="1:8" s="155" customFormat="1" ht="52.8" x14ac:dyDescent="0.3">
      <c r="B362" s="28" t="str">
        <f>'CONTROL ACTAS'!B365</f>
        <v>14.6.6.6</v>
      </c>
      <c r="C362" s="125" t="s">
        <v>687</v>
      </c>
      <c r="D362" s="4" t="str">
        <f>'CONTROL ACTAS'!D365</f>
        <v>m</v>
      </c>
      <c r="E362" s="6">
        <f>'CONTROL ACTAS'!K365</f>
        <v>0</v>
      </c>
      <c r="F362" s="7">
        <f>+'CONTROL ACTAS'!F365</f>
        <v>13970</v>
      </c>
      <c r="G362" s="29">
        <f t="shared" si="5"/>
        <v>0</v>
      </c>
    </row>
    <row r="363" spans="1:8" s="155" customFormat="1" ht="105.6" x14ac:dyDescent="0.3">
      <c r="B363" s="28" t="str">
        <f>'CONTROL ACTAS'!B366</f>
        <v>14.6.6.7</v>
      </c>
      <c r="C363" s="125" t="s">
        <v>689</v>
      </c>
      <c r="D363" s="4" t="str">
        <f>'CONTROL ACTAS'!D366</f>
        <v>und</v>
      </c>
      <c r="E363" s="6">
        <f>'CONTROL ACTAS'!K366</f>
        <v>0</v>
      </c>
      <c r="F363" s="7">
        <f>+'CONTROL ACTAS'!F366</f>
        <v>126518</v>
      </c>
      <c r="G363" s="29">
        <f t="shared" si="5"/>
        <v>0</v>
      </c>
    </row>
    <row r="364" spans="1:8" s="155" customFormat="1" x14ac:dyDescent="0.3">
      <c r="B364" s="28" t="str">
        <f>'CONTROL ACTAS'!B367</f>
        <v>14.6.6.8</v>
      </c>
      <c r="C364" s="125" t="s">
        <v>691</v>
      </c>
      <c r="D364" s="4" t="str">
        <f>'CONTROL ACTAS'!D367</f>
        <v>und</v>
      </c>
      <c r="E364" s="6">
        <f>'CONTROL ACTAS'!K367</f>
        <v>0</v>
      </c>
      <c r="F364" s="7">
        <f>+'CONTROL ACTAS'!F367</f>
        <v>3047571</v>
      </c>
      <c r="G364" s="29">
        <f t="shared" si="5"/>
        <v>0</v>
      </c>
    </row>
    <row r="365" spans="1:8" s="155" customFormat="1" ht="26.4" x14ac:dyDescent="0.3">
      <c r="B365" s="28" t="str">
        <f>'CONTROL ACTAS'!B368</f>
        <v>14.6.6.9</v>
      </c>
      <c r="C365" s="125" t="s">
        <v>693</v>
      </c>
      <c r="D365" s="4" t="str">
        <f>'CONTROL ACTAS'!D368</f>
        <v>und</v>
      </c>
      <c r="E365" s="6">
        <f>'CONTROL ACTAS'!K368</f>
        <v>0</v>
      </c>
      <c r="F365" s="7">
        <f>+'CONTROL ACTAS'!F368</f>
        <v>5895546</v>
      </c>
      <c r="G365" s="29">
        <f t="shared" si="5"/>
        <v>0</v>
      </c>
    </row>
    <row r="366" spans="1:8" x14ac:dyDescent="0.25">
      <c r="B366" s="31" t="str">
        <f>'CONTROL ACTAS'!B369</f>
        <v>14.6.7</v>
      </c>
      <c r="C366" s="10" t="s">
        <v>695</v>
      </c>
      <c r="D366" s="11"/>
      <c r="E366" s="11"/>
      <c r="F366" s="127"/>
      <c r="G366" s="171"/>
    </row>
    <row r="367" spans="1:8" x14ac:dyDescent="0.25">
      <c r="A367" s="155"/>
      <c r="B367" s="28" t="str">
        <f>'CONTROL ACTAS'!B370</f>
        <v>14.6.7.1</v>
      </c>
      <c r="C367" s="125" t="s">
        <v>697</v>
      </c>
      <c r="D367" s="4" t="str">
        <f>'CONTROL ACTAS'!D370</f>
        <v>und</v>
      </c>
      <c r="E367" s="6">
        <f>'CONTROL ACTAS'!K370</f>
        <v>0</v>
      </c>
      <c r="F367" s="7">
        <f>+'CONTROL ACTAS'!F370</f>
        <v>11500000</v>
      </c>
      <c r="G367" s="29">
        <f t="shared" si="5"/>
        <v>0</v>
      </c>
      <c r="H367" s="155"/>
    </row>
    <row r="368" spans="1:8" x14ac:dyDescent="0.25">
      <c r="A368" s="155"/>
      <c r="B368" s="28" t="str">
        <f>'CONTROL ACTAS'!B371</f>
        <v>14.6.7.2</v>
      </c>
      <c r="C368" s="125" t="s">
        <v>699</v>
      </c>
      <c r="D368" s="4" t="str">
        <f>'CONTROL ACTAS'!D371</f>
        <v>und</v>
      </c>
      <c r="E368" s="6">
        <f>'CONTROL ACTAS'!K371</f>
        <v>0</v>
      </c>
      <c r="F368" s="7">
        <f>+'CONTROL ACTAS'!F371</f>
        <v>6500000</v>
      </c>
      <c r="G368" s="29">
        <f t="shared" si="5"/>
        <v>0</v>
      </c>
      <c r="H368" s="155"/>
    </row>
    <row r="369" spans="1:8" x14ac:dyDescent="0.25">
      <c r="A369" s="155"/>
      <c r="B369" s="28" t="str">
        <f>'CONTROL ACTAS'!B372</f>
        <v>14.6.7.3</v>
      </c>
      <c r="C369" s="125" t="s">
        <v>701</v>
      </c>
      <c r="D369" s="4" t="str">
        <f>'CONTROL ACTAS'!D372</f>
        <v>und</v>
      </c>
      <c r="E369" s="6">
        <f>'CONTROL ACTAS'!K372</f>
        <v>0</v>
      </c>
      <c r="F369" s="7">
        <f>+'CONTROL ACTAS'!F372</f>
        <v>1400000</v>
      </c>
      <c r="G369" s="29">
        <f t="shared" si="5"/>
        <v>0</v>
      </c>
      <c r="H369" s="155"/>
    </row>
    <row r="370" spans="1:8" x14ac:dyDescent="0.25">
      <c r="B370" s="26">
        <f>'CONTROL ACTAS'!B373</f>
        <v>15</v>
      </c>
      <c r="C370" s="1" t="s">
        <v>702</v>
      </c>
      <c r="D370" s="2"/>
      <c r="E370" s="2"/>
      <c r="F370" s="3"/>
      <c r="G370" s="27"/>
    </row>
    <row r="371" spans="1:8" ht="66" x14ac:dyDescent="0.25">
      <c r="A371" s="155"/>
      <c r="B371" s="28" t="str">
        <f>'CONTROL ACTAS'!B374</f>
        <v>15.1</v>
      </c>
      <c r="C371" s="125" t="s">
        <v>704</v>
      </c>
      <c r="D371" s="4" t="str">
        <f>'CONTROL ACTAS'!D374</f>
        <v>m</v>
      </c>
      <c r="E371" s="6">
        <f>'CONTROL ACTAS'!K374</f>
        <v>0</v>
      </c>
      <c r="F371" s="7">
        <f>+'CONTROL ACTAS'!F374</f>
        <v>52336</v>
      </c>
      <c r="G371" s="29">
        <f t="shared" si="5"/>
        <v>0</v>
      </c>
    </row>
    <row r="372" spans="1:8" ht="118.8" x14ac:dyDescent="0.25">
      <c r="A372" s="155"/>
      <c r="B372" s="28" t="str">
        <f>'CONTROL ACTAS'!B375</f>
        <v>15.2</v>
      </c>
      <c r="C372" s="125" t="s">
        <v>706</v>
      </c>
      <c r="D372" s="4" t="str">
        <f>'CONTROL ACTAS'!D375</f>
        <v>m</v>
      </c>
      <c r="E372" s="6">
        <f>'CONTROL ACTAS'!K375</f>
        <v>0</v>
      </c>
      <c r="F372" s="7">
        <f>+'CONTROL ACTAS'!F375</f>
        <v>68105</v>
      </c>
      <c r="G372" s="29">
        <f t="shared" si="5"/>
        <v>0</v>
      </c>
    </row>
    <row r="373" spans="1:8" ht="118.8" x14ac:dyDescent="0.25">
      <c r="A373" s="155"/>
      <c r="B373" s="28" t="str">
        <f>'CONTROL ACTAS'!B376</f>
        <v>15.3</v>
      </c>
      <c r="C373" s="125" t="s">
        <v>708</v>
      </c>
      <c r="D373" s="4" t="str">
        <f>'CONTROL ACTAS'!D376</f>
        <v>m</v>
      </c>
      <c r="E373" s="6">
        <f>'CONTROL ACTAS'!K376</f>
        <v>0</v>
      </c>
      <c r="F373" s="7">
        <f>+'CONTROL ACTAS'!F376</f>
        <v>95049</v>
      </c>
      <c r="G373" s="29">
        <f t="shared" si="5"/>
        <v>0</v>
      </c>
    </row>
    <row r="374" spans="1:8" ht="92.4" x14ac:dyDescent="0.25">
      <c r="A374" s="155"/>
      <c r="B374" s="28" t="str">
        <f>'CONTROL ACTAS'!B377</f>
        <v>15.4</v>
      </c>
      <c r="C374" s="125" t="s">
        <v>710</v>
      </c>
      <c r="D374" s="4" t="str">
        <f>'CONTROL ACTAS'!D377</f>
        <v>m</v>
      </c>
      <c r="E374" s="6">
        <f>'CONTROL ACTAS'!K377</f>
        <v>0</v>
      </c>
      <c r="F374" s="7">
        <f>+'CONTROL ACTAS'!F377</f>
        <v>450440</v>
      </c>
      <c r="G374" s="29">
        <f t="shared" si="5"/>
        <v>0</v>
      </c>
    </row>
    <row r="375" spans="1:8" ht="118.8" x14ac:dyDescent="0.25">
      <c r="A375" s="155"/>
      <c r="B375" s="28" t="str">
        <f>'CONTROL ACTAS'!B378</f>
        <v>15.5</v>
      </c>
      <c r="C375" s="125" t="s">
        <v>712</v>
      </c>
      <c r="D375" s="4" t="str">
        <f>'CONTROL ACTAS'!D378</f>
        <v>m</v>
      </c>
      <c r="E375" s="6">
        <f>'CONTROL ACTAS'!K378</f>
        <v>0</v>
      </c>
      <c r="F375" s="7">
        <f>+'CONTROL ACTAS'!F378</f>
        <v>55805</v>
      </c>
      <c r="G375" s="29">
        <f t="shared" si="5"/>
        <v>0</v>
      </c>
    </row>
    <row r="376" spans="1:8" ht="39.6" x14ac:dyDescent="0.25">
      <c r="A376" s="155"/>
      <c r="B376" s="28" t="str">
        <f>'CONTROL ACTAS'!B379</f>
        <v>15.6</v>
      </c>
      <c r="C376" s="125" t="s">
        <v>714</v>
      </c>
      <c r="D376" s="4" t="str">
        <f>'CONTROL ACTAS'!D379</f>
        <v>m</v>
      </c>
      <c r="E376" s="6">
        <f>'CONTROL ACTAS'!K379</f>
        <v>0</v>
      </c>
      <c r="F376" s="7">
        <f>+'CONTROL ACTAS'!F379</f>
        <v>957777</v>
      </c>
      <c r="G376" s="29">
        <f t="shared" si="5"/>
        <v>0</v>
      </c>
    </row>
    <row r="377" spans="1:8" ht="39.6" x14ac:dyDescent="0.25">
      <c r="A377" s="155"/>
      <c r="B377" s="28" t="str">
        <f>'CONTROL ACTAS'!B380</f>
        <v>15.7</v>
      </c>
      <c r="C377" s="125" t="s">
        <v>716</v>
      </c>
      <c r="D377" s="4" t="str">
        <f>'CONTROL ACTAS'!D380</f>
        <v>Und</v>
      </c>
      <c r="E377" s="6">
        <f>'CONTROL ACTAS'!K380</f>
        <v>0</v>
      </c>
      <c r="F377" s="7">
        <f>+'CONTROL ACTAS'!F380</f>
        <v>323425</v>
      </c>
      <c r="G377" s="29">
        <f t="shared" si="5"/>
        <v>0</v>
      </c>
    </row>
    <row r="378" spans="1:8" ht="118.8" x14ac:dyDescent="0.25">
      <c r="A378" s="155"/>
      <c r="B378" s="28" t="str">
        <f>'CONTROL ACTAS'!B381</f>
        <v>15.8</v>
      </c>
      <c r="C378" s="125" t="s">
        <v>718</v>
      </c>
      <c r="D378" s="4" t="str">
        <f>'CONTROL ACTAS'!D381</f>
        <v>Und</v>
      </c>
      <c r="E378" s="6">
        <f>'CONTROL ACTAS'!K381</f>
        <v>0</v>
      </c>
      <c r="F378" s="7">
        <f>+'CONTROL ACTAS'!F381</f>
        <v>113579</v>
      </c>
      <c r="G378" s="29">
        <f t="shared" si="5"/>
        <v>0</v>
      </c>
    </row>
    <row r="379" spans="1:8" x14ac:dyDescent="0.25">
      <c r="A379" s="155"/>
      <c r="B379" s="28" t="str">
        <f>'CONTROL ACTAS'!B382</f>
        <v>15.9</v>
      </c>
      <c r="C379" s="125" t="s">
        <v>720</v>
      </c>
      <c r="D379" s="4" t="str">
        <f>'CONTROL ACTAS'!D382</f>
        <v>Und</v>
      </c>
      <c r="E379" s="6">
        <f>'CONTROL ACTAS'!K382</f>
        <v>0</v>
      </c>
      <c r="F379" s="7">
        <f>+'CONTROL ACTAS'!F382</f>
        <v>65379010</v>
      </c>
      <c r="G379" s="29">
        <f t="shared" si="5"/>
        <v>0</v>
      </c>
    </row>
    <row r="380" spans="1:8" x14ac:dyDescent="0.25">
      <c r="A380" s="155"/>
      <c r="B380" s="28" t="str">
        <f>'CONTROL ACTAS'!B383</f>
        <v>15.10</v>
      </c>
      <c r="C380" s="125" t="s">
        <v>722</v>
      </c>
      <c r="D380" s="4" t="str">
        <f>'CONTROL ACTAS'!D383</f>
        <v>Und</v>
      </c>
      <c r="E380" s="6">
        <f>'CONTROL ACTAS'!K383</f>
        <v>0</v>
      </c>
      <c r="F380" s="7">
        <f>+'CONTROL ACTAS'!F383</f>
        <v>24183853</v>
      </c>
      <c r="G380" s="29">
        <f t="shared" si="5"/>
        <v>0</v>
      </c>
    </row>
    <row r="381" spans="1:8" ht="66" x14ac:dyDescent="0.25">
      <c r="A381" s="155"/>
      <c r="B381" s="28" t="str">
        <f>'CONTROL ACTAS'!B384</f>
        <v>15.11</v>
      </c>
      <c r="C381" s="125" t="s">
        <v>724</v>
      </c>
      <c r="D381" s="4" t="str">
        <f>'CONTROL ACTAS'!D384</f>
        <v>Und</v>
      </c>
      <c r="E381" s="6">
        <f>'CONTROL ACTAS'!K384</f>
        <v>0</v>
      </c>
      <c r="F381" s="7">
        <f>+'CONTROL ACTAS'!F384</f>
        <v>2846287</v>
      </c>
      <c r="G381" s="29">
        <f t="shared" si="5"/>
        <v>0</v>
      </c>
    </row>
    <row r="382" spans="1:8" ht="79.2" x14ac:dyDescent="0.25">
      <c r="A382" s="155"/>
      <c r="B382" s="28" t="str">
        <f>'CONTROL ACTAS'!B385</f>
        <v>15.12</v>
      </c>
      <c r="C382" s="125" t="s">
        <v>726</v>
      </c>
      <c r="D382" s="4" t="str">
        <f>'CONTROL ACTAS'!D385</f>
        <v>Und</v>
      </c>
      <c r="E382" s="6">
        <f>'CONTROL ACTAS'!K385</f>
        <v>0</v>
      </c>
      <c r="F382" s="7">
        <f>+'CONTROL ACTAS'!F385</f>
        <v>277276</v>
      </c>
      <c r="G382" s="29">
        <f t="shared" si="5"/>
        <v>0</v>
      </c>
    </row>
    <row r="383" spans="1:8" ht="52.8" x14ac:dyDescent="0.25">
      <c r="A383" s="155"/>
      <c r="B383" s="28" t="str">
        <f>'CONTROL ACTAS'!B386</f>
        <v>15.13</v>
      </c>
      <c r="C383" s="125" t="s">
        <v>728</v>
      </c>
      <c r="D383" s="4" t="str">
        <f>'CONTROL ACTAS'!D386</f>
        <v>Und</v>
      </c>
      <c r="E383" s="6">
        <f>'CONTROL ACTAS'!K386</f>
        <v>0</v>
      </c>
      <c r="F383" s="7">
        <f>+'CONTROL ACTAS'!F386</f>
        <v>378428</v>
      </c>
      <c r="G383" s="29">
        <f t="shared" si="5"/>
        <v>0</v>
      </c>
    </row>
    <row r="384" spans="1:8" ht="132" x14ac:dyDescent="0.25">
      <c r="A384" s="155"/>
      <c r="B384" s="28" t="str">
        <f>'CONTROL ACTAS'!B387</f>
        <v>15.14</v>
      </c>
      <c r="C384" s="125" t="s">
        <v>730</v>
      </c>
      <c r="D384" s="4" t="str">
        <f>'CONTROL ACTAS'!D387</f>
        <v>Und</v>
      </c>
      <c r="E384" s="6">
        <f>'CONTROL ACTAS'!K387</f>
        <v>0</v>
      </c>
      <c r="F384" s="7">
        <f>+'CONTROL ACTAS'!F387</f>
        <v>74367</v>
      </c>
      <c r="G384" s="29">
        <f t="shared" si="5"/>
        <v>0</v>
      </c>
    </row>
    <row r="385" spans="1:7" ht="132" x14ac:dyDescent="0.25">
      <c r="A385" s="155"/>
      <c r="B385" s="28" t="str">
        <f>'CONTROL ACTAS'!B388</f>
        <v>15.15</v>
      </c>
      <c r="C385" s="125" t="s">
        <v>732</v>
      </c>
      <c r="D385" s="4" t="str">
        <f>'CONTROL ACTAS'!D388</f>
        <v>ml</v>
      </c>
      <c r="E385" s="6">
        <f>'CONTROL ACTAS'!K388</f>
        <v>0</v>
      </c>
      <c r="F385" s="7">
        <f>+'CONTROL ACTAS'!F388</f>
        <v>75517</v>
      </c>
      <c r="G385" s="29">
        <f t="shared" si="5"/>
        <v>0</v>
      </c>
    </row>
    <row r="386" spans="1:7" ht="132" x14ac:dyDescent="0.25">
      <c r="A386" s="155"/>
      <c r="B386" s="28" t="str">
        <f>'CONTROL ACTAS'!B389</f>
        <v>15.16</v>
      </c>
      <c r="C386" s="125" t="s">
        <v>734</v>
      </c>
      <c r="D386" s="4" t="str">
        <f>'CONTROL ACTAS'!D389</f>
        <v>ml</v>
      </c>
      <c r="E386" s="6">
        <f>'CONTROL ACTAS'!K389</f>
        <v>0</v>
      </c>
      <c r="F386" s="7">
        <f>+'CONTROL ACTAS'!F389</f>
        <v>97275</v>
      </c>
      <c r="G386" s="29">
        <f t="shared" si="5"/>
        <v>0</v>
      </c>
    </row>
    <row r="387" spans="1:7" ht="132" x14ac:dyDescent="0.25">
      <c r="A387" s="155"/>
      <c r="B387" s="28" t="str">
        <f>'CONTROL ACTAS'!B390</f>
        <v>15.17</v>
      </c>
      <c r="C387" s="125" t="s">
        <v>736</v>
      </c>
      <c r="D387" s="4" t="str">
        <f>'CONTROL ACTAS'!D390</f>
        <v>ml</v>
      </c>
      <c r="E387" s="6">
        <f>'CONTROL ACTAS'!K390</f>
        <v>0</v>
      </c>
      <c r="F387" s="7">
        <f>+'CONTROL ACTAS'!F390</f>
        <v>109380</v>
      </c>
      <c r="G387" s="29">
        <f t="shared" si="5"/>
        <v>0</v>
      </c>
    </row>
    <row r="388" spans="1:7" ht="132" x14ac:dyDescent="0.25">
      <c r="A388" s="155"/>
      <c r="B388" s="28" t="str">
        <f>'CONTROL ACTAS'!B391</f>
        <v>15.18</v>
      </c>
      <c r="C388" s="125" t="s">
        <v>738</v>
      </c>
      <c r="D388" s="4" t="str">
        <f>'CONTROL ACTAS'!D391</f>
        <v>ml</v>
      </c>
      <c r="E388" s="6">
        <f>'CONTROL ACTAS'!K391</f>
        <v>0</v>
      </c>
      <c r="F388" s="7">
        <f>+'CONTROL ACTAS'!F391</f>
        <v>154026</v>
      </c>
      <c r="G388" s="29">
        <f t="shared" si="5"/>
        <v>0</v>
      </c>
    </row>
    <row r="389" spans="1:7" ht="132" x14ac:dyDescent="0.25">
      <c r="A389" s="155"/>
      <c r="B389" s="28" t="str">
        <f>'CONTROL ACTAS'!B392</f>
        <v>15.19</v>
      </c>
      <c r="C389" s="125" t="s">
        <v>740</v>
      </c>
      <c r="D389" s="4" t="str">
        <f>'CONTROL ACTAS'!D392</f>
        <v>ml</v>
      </c>
      <c r="E389" s="6">
        <f>'CONTROL ACTAS'!K392</f>
        <v>0</v>
      </c>
      <c r="F389" s="7">
        <f>+'CONTROL ACTAS'!F392</f>
        <v>32815</v>
      </c>
      <c r="G389" s="29">
        <f t="shared" si="5"/>
        <v>0</v>
      </c>
    </row>
    <row r="390" spans="1:7" ht="132" x14ac:dyDescent="0.25">
      <c r="A390" s="155"/>
      <c r="B390" s="28" t="str">
        <f>'CONTROL ACTAS'!B393</f>
        <v>15.20</v>
      </c>
      <c r="C390" s="125" t="s">
        <v>742</v>
      </c>
      <c r="D390" s="4" t="str">
        <f>'CONTROL ACTAS'!D393</f>
        <v>ml</v>
      </c>
      <c r="E390" s="6">
        <f>'CONTROL ACTAS'!K393</f>
        <v>0</v>
      </c>
      <c r="F390" s="7">
        <f>+'CONTROL ACTAS'!F393</f>
        <v>242607</v>
      </c>
      <c r="G390" s="29">
        <f t="shared" si="5"/>
        <v>0</v>
      </c>
    </row>
    <row r="391" spans="1:7" ht="171.6" x14ac:dyDescent="0.25">
      <c r="A391" s="155"/>
      <c r="B391" s="28" t="str">
        <f>'CONTROL ACTAS'!B394</f>
        <v>15.21</v>
      </c>
      <c r="C391" s="125" t="s">
        <v>744</v>
      </c>
      <c r="D391" s="4" t="str">
        <f>'CONTROL ACTAS'!D394</f>
        <v>ml</v>
      </c>
      <c r="E391" s="6">
        <f>'CONTROL ACTAS'!K394</f>
        <v>0</v>
      </c>
      <c r="F391" s="7">
        <f>+'CONTROL ACTAS'!F394</f>
        <v>2710000</v>
      </c>
      <c r="G391" s="29">
        <f t="shared" si="5"/>
        <v>0</v>
      </c>
    </row>
    <row r="392" spans="1:7" ht="171.6" x14ac:dyDescent="0.25">
      <c r="A392" s="155"/>
      <c r="B392" s="28" t="str">
        <f>'CONTROL ACTAS'!B395</f>
        <v>15.22</v>
      </c>
      <c r="C392" s="125" t="s">
        <v>746</v>
      </c>
      <c r="D392" s="4" t="str">
        <f>'CONTROL ACTAS'!D395</f>
        <v>ml</v>
      </c>
      <c r="E392" s="6">
        <f>'CONTROL ACTAS'!K395</f>
        <v>0</v>
      </c>
      <c r="F392" s="7">
        <f>+'CONTROL ACTAS'!F395</f>
        <v>404485</v>
      </c>
      <c r="G392" s="29">
        <f t="shared" si="5"/>
        <v>0</v>
      </c>
    </row>
    <row r="393" spans="1:7" ht="118.8" x14ac:dyDescent="0.25">
      <c r="A393" s="155"/>
      <c r="B393" s="28" t="str">
        <f>'CONTROL ACTAS'!B396</f>
        <v>15.23</v>
      </c>
      <c r="C393" s="125" t="s">
        <v>748</v>
      </c>
      <c r="D393" s="4" t="str">
        <f>'CONTROL ACTAS'!D396</f>
        <v>ml</v>
      </c>
      <c r="E393" s="6">
        <f>'CONTROL ACTAS'!K396</f>
        <v>0</v>
      </c>
      <c r="F393" s="7">
        <f>+'CONTROL ACTAS'!F396</f>
        <v>99107</v>
      </c>
      <c r="G393" s="29">
        <f t="shared" si="5"/>
        <v>0</v>
      </c>
    </row>
    <row r="394" spans="1:7" ht="26.4" x14ac:dyDescent="0.25">
      <c r="A394" s="155"/>
      <c r="B394" s="28" t="str">
        <f>'CONTROL ACTAS'!B397</f>
        <v>15.24</v>
      </c>
      <c r="C394" s="125" t="s">
        <v>750</v>
      </c>
      <c r="D394" s="4" t="str">
        <f>'CONTROL ACTAS'!D397</f>
        <v>ml</v>
      </c>
      <c r="E394" s="6">
        <f>'CONTROL ACTAS'!K397</f>
        <v>0</v>
      </c>
      <c r="F394" s="7">
        <f>+'CONTROL ACTAS'!F397</f>
        <v>45073</v>
      </c>
      <c r="G394" s="29">
        <f t="shared" si="5"/>
        <v>0</v>
      </c>
    </row>
    <row r="395" spans="1:7" ht="26.4" x14ac:dyDescent="0.25">
      <c r="A395" s="155"/>
      <c r="B395" s="28" t="str">
        <f>'CONTROL ACTAS'!B398</f>
        <v>15.25</v>
      </c>
      <c r="C395" s="125" t="s">
        <v>752</v>
      </c>
      <c r="D395" s="4" t="str">
        <f>'CONTROL ACTAS'!D398</f>
        <v>Und</v>
      </c>
      <c r="E395" s="6">
        <f>'CONTROL ACTAS'!K398</f>
        <v>0</v>
      </c>
      <c r="F395" s="7">
        <f>+'CONTROL ACTAS'!F398</f>
        <v>104074</v>
      </c>
      <c r="G395" s="29">
        <f t="shared" si="5"/>
        <v>0</v>
      </c>
    </row>
    <row r="396" spans="1:7" ht="26.4" x14ac:dyDescent="0.25">
      <c r="A396" s="155"/>
      <c r="B396" s="28" t="str">
        <f>'CONTROL ACTAS'!B399</f>
        <v>15.26</v>
      </c>
      <c r="C396" s="125" t="s">
        <v>754</v>
      </c>
      <c r="D396" s="4" t="str">
        <f>'CONTROL ACTAS'!D399</f>
        <v>Und</v>
      </c>
      <c r="E396" s="6">
        <f>'CONTROL ACTAS'!K399</f>
        <v>0</v>
      </c>
      <c r="F396" s="7">
        <f>+'CONTROL ACTAS'!F399</f>
        <v>92263</v>
      </c>
      <c r="G396" s="29">
        <f t="shared" si="5"/>
        <v>0</v>
      </c>
    </row>
    <row r="397" spans="1:7" ht="26.4" x14ac:dyDescent="0.25">
      <c r="A397" s="155"/>
      <c r="B397" s="28" t="str">
        <f>'CONTROL ACTAS'!B400</f>
        <v>15.27</v>
      </c>
      <c r="C397" s="125" t="s">
        <v>756</v>
      </c>
      <c r="D397" s="4" t="str">
        <f>'CONTROL ACTAS'!D400</f>
        <v>Und</v>
      </c>
      <c r="E397" s="6">
        <f>'CONTROL ACTAS'!K400</f>
        <v>0</v>
      </c>
      <c r="F397" s="7">
        <f>+'CONTROL ACTAS'!F400</f>
        <v>85666</v>
      </c>
      <c r="G397" s="29">
        <f t="shared" si="5"/>
        <v>0</v>
      </c>
    </row>
    <row r="398" spans="1:7" ht="52.8" x14ac:dyDescent="0.25">
      <c r="A398" s="155"/>
      <c r="B398" s="28" t="str">
        <f>'CONTROL ACTAS'!B401</f>
        <v>15.28</v>
      </c>
      <c r="C398" s="125" t="s">
        <v>758</v>
      </c>
      <c r="D398" s="4" t="str">
        <f>'CONTROL ACTAS'!D401</f>
        <v>Und</v>
      </c>
      <c r="E398" s="6">
        <f>'CONTROL ACTAS'!K401</f>
        <v>0</v>
      </c>
      <c r="F398" s="7">
        <f>+'CONTROL ACTAS'!F401</f>
        <v>156773</v>
      </c>
      <c r="G398" s="29">
        <f t="shared" si="5"/>
        <v>0</v>
      </c>
    </row>
    <row r="399" spans="1:7" ht="92.4" x14ac:dyDescent="0.25">
      <c r="A399" s="155"/>
      <c r="B399" s="28" t="str">
        <f>'CONTROL ACTAS'!B402</f>
        <v>15.30</v>
      </c>
      <c r="C399" s="125" t="s">
        <v>760</v>
      </c>
      <c r="D399" s="4" t="str">
        <f>'CONTROL ACTAS'!D402</f>
        <v>Und</v>
      </c>
      <c r="E399" s="6">
        <f>'CONTROL ACTAS'!K402</f>
        <v>0</v>
      </c>
      <c r="F399" s="7">
        <f>+'CONTROL ACTAS'!F402</f>
        <v>134962</v>
      </c>
      <c r="G399" s="29">
        <f t="shared" si="5"/>
        <v>0</v>
      </c>
    </row>
    <row r="400" spans="1:7" x14ac:dyDescent="0.25">
      <c r="B400" s="26">
        <f>'CONTROL ACTAS'!B403</f>
        <v>16</v>
      </c>
      <c r="C400" s="1" t="s">
        <v>761</v>
      </c>
      <c r="D400" s="2"/>
      <c r="E400" s="2"/>
      <c r="F400" s="3"/>
      <c r="G400" s="27"/>
    </row>
    <row r="401" spans="1:7" ht="52.8" x14ac:dyDescent="0.25">
      <c r="A401" s="155"/>
      <c r="B401" s="28" t="str">
        <f>'CONTROL ACTAS'!B404</f>
        <v>16.1</v>
      </c>
      <c r="C401" s="125" t="s">
        <v>763</v>
      </c>
      <c r="D401" s="4" t="str">
        <f>'CONTROL ACTAS'!D404</f>
        <v>ml</v>
      </c>
      <c r="E401" s="6">
        <f>'CONTROL ACTAS'!K404</f>
        <v>0</v>
      </c>
      <c r="F401" s="7">
        <f>+'CONTROL ACTAS'!F404</f>
        <v>31906</v>
      </c>
      <c r="G401" s="29">
        <f t="shared" si="5"/>
        <v>0</v>
      </c>
    </row>
    <row r="402" spans="1:7" ht="39.6" x14ac:dyDescent="0.25">
      <c r="A402" s="155"/>
      <c r="B402" s="28" t="str">
        <f>'CONTROL ACTAS'!B405</f>
        <v>16.2</v>
      </c>
      <c r="C402" s="125" t="s">
        <v>765</v>
      </c>
      <c r="D402" s="4" t="str">
        <f>'CONTROL ACTAS'!D405</f>
        <v>ml</v>
      </c>
      <c r="E402" s="6">
        <f>'CONTROL ACTAS'!K405</f>
        <v>0</v>
      </c>
      <c r="F402" s="7">
        <f>+'CONTROL ACTAS'!F405</f>
        <v>17540</v>
      </c>
      <c r="G402" s="29">
        <f t="shared" si="5"/>
        <v>0</v>
      </c>
    </row>
    <row r="403" spans="1:7" ht="52.8" x14ac:dyDescent="0.25">
      <c r="A403" s="155"/>
      <c r="B403" s="28" t="str">
        <f>'CONTROL ACTAS'!B406</f>
        <v>16.3</v>
      </c>
      <c r="C403" s="125" t="s">
        <v>767</v>
      </c>
      <c r="D403" s="4" t="str">
        <f>'CONTROL ACTAS'!D406</f>
        <v>Und</v>
      </c>
      <c r="E403" s="6">
        <f>'CONTROL ACTAS'!K406</f>
        <v>0</v>
      </c>
      <c r="F403" s="7">
        <f>+'CONTROL ACTAS'!F406</f>
        <v>233426</v>
      </c>
      <c r="G403" s="29">
        <f t="shared" si="5"/>
        <v>0</v>
      </c>
    </row>
    <row r="404" spans="1:7" ht="66" x14ac:dyDescent="0.25">
      <c r="A404" s="155"/>
      <c r="B404" s="28" t="str">
        <f>'CONTROL ACTAS'!B407</f>
        <v>16.4</v>
      </c>
      <c r="C404" s="125" t="s">
        <v>769</v>
      </c>
      <c r="D404" s="4" t="str">
        <f>'CONTROL ACTAS'!D407</f>
        <v>Und</v>
      </c>
      <c r="E404" s="6">
        <f>'CONTROL ACTAS'!K407</f>
        <v>0</v>
      </c>
      <c r="F404" s="7">
        <f>+'CONTROL ACTAS'!F407</f>
        <v>27370</v>
      </c>
      <c r="G404" s="29">
        <f t="shared" ref="G404:G467" si="6">ROUNDDOWN(E404*F404,0)</f>
        <v>0</v>
      </c>
    </row>
    <row r="405" spans="1:7" ht="39.6" x14ac:dyDescent="0.25">
      <c r="A405" s="155"/>
      <c r="B405" s="28" t="str">
        <f>'CONTROL ACTAS'!B408</f>
        <v>16.5</v>
      </c>
      <c r="C405" s="125" t="s">
        <v>771</v>
      </c>
      <c r="D405" s="4" t="str">
        <f>'CONTROL ACTAS'!D408</f>
        <v>Und</v>
      </c>
      <c r="E405" s="6">
        <f>'CONTROL ACTAS'!K408</f>
        <v>0</v>
      </c>
      <c r="F405" s="7">
        <f>+'CONTROL ACTAS'!F408</f>
        <v>31707</v>
      </c>
      <c r="G405" s="29">
        <f t="shared" si="6"/>
        <v>0</v>
      </c>
    </row>
    <row r="406" spans="1:7" ht="52.8" x14ac:dyDescent="0.25">
      <c r="A406" s="155"/>
      <c r="B406" s="28" t="str">
        <f>'CONTROL ACTAS'!B409</f>
        <v>16.6</v>
      </c>
      <c r="C406" s="125" t="s">
        <v>773</v>
      </c>
      <c r="D406" s="4" t="str">
        <f>'CONTROL ACTAS'!D409</f>
        <v>Und</v>
      </c>
      <c r="E406" s="6">
        <f>'CONTROL ACTAS'!K409</f>
        <v>0</v>
      </c>
      <c r="F406" s="7">
        <f>+'CONTROL ACTAS'!F409</f>
        <v>27926</v>
      </c>
      <c r="G406" s="29">
        <f t="shared" si="6"/>
        <v>0</v>
      </c>
    </row>
    <row r="407" spans="1:7" ht="52.8" x14ac:dyDescent="0.25">
      <c r="A407" s="155"/>
      <c r="B407" s="28" t="str">
        <f>'CONTROL ACTAS'!B410</f>
        <v>16.7</v>
      </c>
      <c r="C407" s="125" t="s">
        <v>775</v>
      </c>
      <c r="D407" s="4" t="str">
        <f>'CONTROL ACTAS'!D410</f>
        <v>Und</v>
      </c>
      <c r="E407" s="6">
        <f>'CONTROL ACTAS'!K410</f>
        <v>0</v>
      </c>
      <c r="F407" s="7">
        <f>+'CONTROL ACTAS'!F410</f>
        <v>17537</v>
      </c>
      <c r="G407" s="29">
        <f t="shared" si="6"/>
        <v>0</v>
      </c>
    </row>
    <row r="408" spans="1:7" ht="66" x14ac:dyDescent="0.25">
      <c r="A408" s="155"/>
      <c r="B408" s="28" t="str">
        <f>'CONTROL ACTAS'!B411</f>
        <v>16.8</v>
      </c>
      <c r="C408" s="125" t="s">
        <v>777</v>
      </c>
      <c r="D408" s="4" t="str">
        <f>'CONTROL ACTAS'!D411</f>
        <v>Und</v>
      </c>
      <c r="E408" s="6">
        <f>'CONTROL ACTAS'!K411</f>
        <v>0</v>
      </c>
      <c r="F408" s="7">
        <f>+'CONTROL ACTAS'!F411</f>
        <v>33631</v>
      </c>
      <c r="G408" s="29">
        <f t="shared" si="6"/>
        <v>0</v>
      </c>
    </row>
    <row r="409" spans="1:7" ht="39.6" x14ac:dyDescent="0.25">
      <c r="A409" s="155"/>
      <c r="B409" s="28" t="str">
        <f>'CONTROL ACTAS'!B412</f>
        <v>16.9</v>
      </c>
      <c r="C409" s="125" t="s">
        <v>779</v>
      </c>
      <c r="D409" s="4" t="str">
        <f>'CONTROL ACTAS'!D412</f>
        <v>Und</v>
      </c>
      <c r="E409" s="6">
        <f>'CONTROL ACTAS'!K412</f>
        <v>0</v>
      </c>
      <c r="F409" s="7">
        <f>+'CONTROL ACTAS'!F412</f>
        <v>24009</v>
      </c>
      <c r="G409" s="29">
        <f t="shared" si="6"/>
        <v>0</v>
      </c>
    </row>
    <row r="410" spans="1:7" x14ac:dyDescent="0.25">
      <c r="B410" s="26">
        <f>'CONTROL ACTAS'!B413</f>
        <v>17</v>
      </c>
      <c r="C410" s="1" t="s">
        <v>780</v>
      </c>
      <c r="D410" s="2"/>
      <c r="E410" s="2"/>
      <c r="F410" s="3"/>
      <c r="G410" s="27"/>
    </row>
    <row r="411" spans="1:7" ht="39.6" x14ac:dyDescent="0.25">
      <c r="A411" s="155"/>
      <c r="B411" s="28" t="str">
        <f>'CONTROL ACTAS'!B414</f>
        <v>17.1</v>
      </c>
      <c r="C411" s="125" t="s">
        <v>782</v>
      </c>
      <c r="D411" s="4" t="str">
        <f>'CONTROL ACTAS'!D414</f>
        <v>Und</v>
      </c>
      <c r="E411" s="6">
        <f>'CONTROL ACTAS'!K414</f>
        <v>0</v>
      </c>
      <c r="F411" s="7">
        <f>+'CONTROL ACTAS'!F414</f>
        <v>1755748</v>
      </c>
      <c r="G411" s="29">
        <f t="shared" si="6"/>
        <v>0</v>
      </c>
    </row>
    <row r="412" spans="1:7" ht="26.4" x14ac:dyDescent="0.25">
      <c r="A412" s="155"/>
      <c r="B412" s="28" t="str">
        <f>'CONTROL ACTAS'!B415</f>
        <v>17.2</v>
      </c>
      <c r="C412" s="125" t="s">
        <v>784</v>
      </c>
      <c r="D412" s="4" t="str">
        <f>'CONTROL ACTAS'!D415</f>
        <v>Und</v>
      </c>
      <c r="E412" s="6">
        <f>'CONTROL ACTAS'!K415</f>
        <v>0</v>
      </c>
      <c r="F412" s="7">
        <f>+'CONTROL ACTAS'!F415</f>
        <v>775356</v>
      </c>
      <c r="G412" s="29">
        <f t="shared" si="6"/>
        <v>0</v>
      </c>
    </row>
    <row r="413" spans="1:7" ht="26.4" x14ac:dyDescent="0.25">
      <c r="A413" s="155"/>
      <c r="B413" s="28" t="str">
        <f>'CONTROL ACTAS'!B416</f>
        <v>17.3</v>
      </c>
      <c r="C413" s="125" t="s">
        <v>786</v>
      </c>
      <c r="D413" s="4" t="str">
        <f>'CONTROL ACTAS'!D416</f>
        <v>Und</v>
      </c>
      <c r="E413" s="6">
        <f>'CONTROL ACTAS'!K416</f>
        <v>0</v>
      </c>
      <c r="F413" s="7">
        <f>+'CONTROL ACTAS'!F416</f>
        <v>242809</v>
      </c>
      <c r="G413" s="29">
        <f t="shared" si="6"/>
        <v>0</v>
      </c>
    </row>
    <row r="414" spans="1:7" ht="39.6" x14ac:dyDescent="0.25">
      <c r="A414" s="155"/>
      <c r="B414" s="28" t="str">
        <f>'CONTROL ACTAS'!B417</f>
        <v>17.4</v>
      </c>
      <c r="C414" s="125" t="s">
        <v>788</v>
      </c>
      <c r="D414" s="4" t="str">
        <f>'CONTROL ACTAS'!D417</f>
        <v>ml</v>
      </c>
      <c r="E414" s="6">
        <f>'CONTROL ACTAS'!K417</f>
        <v>0</v>
      </c>
      <c r="F414" s="7">
        <f>+'CONTROL ACTAS'!F417</f>
        <v>72809</v>
      </c>
      <c r="G414" s="29">
        <f t="shared" si="6"/>
        <v>0</v>
      </c>
    </row>
    <row r="415" spans="1:7" ht="26.4" x14ac:dyDescent="0.25">
      <c r="A415" s="155"/>
      <c r="B415" s="28" t="str">
        <f>'CONTROL ACTAS'!B418</f>
        <v>17.5</v>
      </c>
      <c r="C415" s="125" t="s">
        <v>790</v>
      </c>
      <c r="D415" s="4" t="str">
        <f>'CONTROL ACTAS'!D418</f>
        <v>Und</v>
      </c>
      <c r="E415" s="6">
        <f>'CONTROL ACTAS'!K418</f>
        <v>0</v>
      </c>
      <c r="F415" s="7">
        <f>+'CONTROL ACTAS'!F418</f>
        <v>682838</v>
      </c>
      <c r="G415" s="29">
        <f t="shared" si="6"/>
        <v>0</v>
      </c>
    </row>
    <row r="416" spans="1:7" x14ac:dyDescent="0.25">
      <c r="B416" s="26">
        <f>'CONTROL ACTAS'!B419</f>
        <v>18</v>
      </c>
      <c r="C416" s="1" t="s">
        <v>791</v>
      </c>
      <c r="D416" s="2"/>
      <c r="E416" s="2"/>
      <c r="F416" s="3"/>
      <c r="G416" s="27"/>
    </row>
    <row r="417" spans="1:7" ht="26.4" x14ac:dyDescent="0.25">
      <c r="A417" s="155"/>
      <c r="B417" s="28" t="str">
        <f>'CONTROL ACTAS'!B420</f>
        <v>18.1</v>
      </c>
      <c r="C417" s="125" t="s">
        <v>793</v>
      </c>
      <c r="D417" s="4" t="str">
        <f>'CONTROL ACTAS'!D420</f>
        <v>Und</v>
      </c>
      <c r="E417" s="6">
        <f>'CONTROL ACTAS'!K420</f>
        <v>0</v>
      </c>
      <c r="F417" s="7">
        <f>+'CONTROL ACTAS'!F420</f>
        <v>13144</v>
      </c>
      <c r="G417" s="29">
        <f t="shared" si="6"/>
        <v>0</v>
      </c>
    </row>
    <row r="418" spans="1:7" ht="26.4" x14ac:dyDescent="0.25">
      <c r="A418" s="155"/>
      <c r="B418" s="28" t="str">
        <f>'CONTROL ACTAS'!B421</f>
        <v>18.2</v>
      </c>
      <c r="C418" s="125" t="s">
        <v>793</v>
      </c>
      <c r="D418" s="4" t="str">
        <f>'CONTROL ACTAS'!D421</f>
        <v>Und</v>
      </c>
      <c r="E418" s="6">
        <f>'CONTROL ACTAS'!K421</f>
        <v>0</v>
      </c>
      <c r="F418" s="7">
        <f>+'CONTROL ACTAS'!F421</f>
        <v>51382</v>
      </c>
      <c r="G418" s="29">
        <f t="shared" si="6"/>
        <v>0</v>
      </c>
    </row>
    <row r="419" spans="1:7" ht="39.6" x14ac:dyDescent="0.25">
      <c r="A419" s="155"/>
      <c r="B419" s="28" t="str">
        <f>'CONTROL ACTAS'!B422</f>
        <v>18.3</v>
      </c>
      <c r="C419" s="125" t="s">
        <v>796</v>
      </c>
      <c r="D419" s="4" t="str">
        <f>'CONTROL ACTAS'!D422</f>
        <v>Und</v>
      </c>
      <c r="E419" s="6">
        <f>'CONTROL ACTAS'!K422</f>
        <v>0</v>
      </c>
      <c r="F419" s="7">
        <f>+'CONTROL ACTAS'!F422</f>
        <v>40009</v>
      </c>
      <c r="G419" s="29">
        <f t="shared" si="6"/>
        <v>0</v>
      </c>
    </row>
    <row r="420" spans="1:7" ht="52.8" x14ac:dyDescent="0.25">
      <c r="A420" s="155"/>
      <c r="B420" s="28" t="str">
        <f>'CONTROL ACTAS'!B423</f>
        <v>18.4</v>
      </c>
      <c r="C420" s="125" t="s">
        <v>798</v>
      </c>
      <c r="D420" s="4" t="str">
        <f>'CONTROL ACTAS'!D423</f>
        <v>Und</v>
      </c>
      <c r="E420" s="6">
        <f>'CONTROL ACTAS'!K423</f>
        <v>0</v>
      </c>
      <c r="F420" s="7">
        <f>+'CONTROL ACTAS'!F423</f>
        <v>56973</v>
      </c>
      <c r="G420" s="29">
        <f t="shared" si="6"/>
        <v>0</v>
      </c>
    </row>
    <row r="421" spans="1:7" ht="26.4" x14ac:dyDescent="0.25">
      <c r="A421" s="155"/>
      <c r="B421" s="28" t="str">
        <f>'CONTROL ACTAS'!B424</f>
        <v>18.5</v>
      </c>
      <c r="C421" s="125" t="s">
        <v>800</v>
      </c>
      <c r="D421" s="4" t="str">
        <f>'CONTROL ACTAS'!D424</f>
        <v>Und</v>
      </c>
      <c r="E421" s="6">
        <f>'CONTROL ACTAS'!K424</f>
        <v>0</v>
      </c>
      <c r="F421" s="7">
        <f>+'CONTROL ACTAS'!F424</f>
        <v>21973</v>
      </c>
      <c r="G421" s="29">
        <f t="shared" si="6"/>
        <v>0</v>
      </c>
    </row>
    <row r="422" spans="1:7" ht="66" x14ac:dyDescent="0.25">
      <c r="A422" s="155"/>
      <c r="B422" s="28" t="str">
        <f>'CONTROL ACTAS'!B425</f>
        <v>18.6</v>
      </c>
      <c r="C422" s="125" t="s">
        <v>802</v>
      </c>
      <c r="D422" s="4" t="str">
        <f>'CONTROL ACTAS'!D425</f>
        <v>Und</v>
      </c>
      <c r="E422" s="6">
        <f>'CONTROL ACTAS'!K425</f>
        <v>0</v>
      </c>
      <c r="F422" s="7">
        <f>+'CONTROL ACTAS'!F425</f>
        <v>47063</v>
      </c>
      <c r="G422" s="29">
        <f t="shared" si="6"/>
        <v>0</v>
      </c>
    </row>
    <row r="423" spans="1:7" ht="26.4" x14ac:dyDescent="0.25">
      <c r="A423" s="155"/>
      <c r="B423" s="28" t="str">
        <f>'CONTROL ACTAS'!B426</f>
        <v>18.7</v>
      </c>
      <c r="C423" s="125" t="s">
        <v>804</v>
      </c>
      <c r="D423" s="4" t="str">
        <f>'CONTROL ACTAS'!D426</f>
        <v>Und</v>
      </c>
      <c r="E423" s="6">
        <f>'CONTROL ACTAS'!K426</f>
        <v>0</v>
      </c>
      <c r="F423" s="7">
        <f>+'CONTROL ACTAS'!F426</f>
        <v>49873</v>
      </c>
      <c r="G423" s="29">
        <f t="shared" si="6"/>
        <v>0</v>
      </c>
    </row>
    <row r="424" spans="1:7" ht="26.4" x14ac:dyDescent="0.25">
      <c r="A424" s="155"/>
      <c r="B424" s="28" t="str">
        <f>'CONTROL ACTAS'!B427</f>
        <v>18.8</v>
      </c>
      <c r="C424" s="125" t="s">
        <v>806</v>
      </c>
      <c r="D424" s="4" t="str">
        <f>'CONTROL ACTAS'!D427</f>
        <v>Und</v>
      </c>
      <c r="E424" s="6">
        <f>'CONTROL ACTAS'!K427</f>
        <v>0</v>
      </c>
      <c r="F424" s="7">
        <f>+'CONTROL ACTAS'!F427</f>
        <v>31073</v>
      </c>
      <c r="G424" s="29">
        <f t="shared" si="6"/>
        <v>0</v>
      </c>
    </row>
    <row r="425" spans="1:7" ht="105.6" x14ac:dyDescent="0.25">
      <c r="A425" s="155"/>
      <c r="B425" s="28" t="str">
        <f>'CONTROL ACTAS'!B428</f>
        <v>18.9</v>
      </c>
      <c r="C425" s="125" t="s">
        <v>808</v>
      </c>
      <c r="D425" s="4" t="str">
        <f>'CONTROL ACTAS'!D428</f>
        <v>Und</v>
      </c>
      <c r="E425" s="6">
        <f>'CONTROL ACTAS'!K428</f>
        <v>0</v>
      </c>
      <c r="F425" s="7">
        <f>+'CONTROL ACTAS'!F428</f>
        <v>115763</v>
      </c>
      <c r="G425" s="29">
        <f t="shared" si="6"/>
        <v>0</v>
      </c>
    </row>
    <row r="426" spans="1:7" x14ac:dyDescent="0.25">
      <c r="B426" s="26">
        <f>'CONTROL ACTAS'!B429</f>
        <v>19</v>
      </c>
      <c r="C426" s="1" t="s">
        <v>809</v>
      </c>
      <c r="D426" s="2"/>
      <c r="E426" s="2"/>
      <c r="F426" s="3"/>
      <c r="G426" s="27"/>
    </row>
    <row r="427" spans="1:7" ht="118.8" x14ac:dyDescent="0.25">
      <c r="B427" s="28" t="str">
        <f>'CONTROL ACTAS'!B430</f>
        <v>19.1</v>
      </c>
      <c r="C427" s="125" t="s">
        <v>811</v>
      </c>
      <c r="D427" s="4" t="str">
        <f>'CONTROL ACTAS'!D430</f>
        <v>Und</v>
      </c>
      <c r="E427" s="6">
        <f>'CONTROL ACTAS'!K430</f>
        <v>0</v>
      </c>
      <c r="F427" s="7">
        <f>+'CONTROL ACTAS'!F430</f>
        <v>86236200</v>
      </c>
      <c r="G427" s="29">
        <f t="shared" si="6"/>
        <v>0</v>
      </c>
    </row>
    <row r="428" spans="1:7" ht="79.2" x14ac:dyDescent="0.25">
      <c r="B428" s="28" t="str">
        <f>'CONTROL ACTAS'!B431</f>
        <v>19.2</v>
      </c>
      <c r="C428" s="125" t="s">
        <v>813</v>
      </c>
      <c r="D428" s="4" t="str">
        <f>'CONTROL ACTAS'!D431</f>
        <v>und</v>
      </c>
      <c r="E428" s="6">
        <f>'CONTROL ACTAS'!K431</f>
        <v>0</v>
      </c>
      <c r="F428" s="7">
        <f>+'CONTROL ACTAS'!F431</f>
        <v>176120000</v>
      </c>
      <c r="G428" s="29">
        <f t="shared" si="6"/>
        <v>0</v>
      </c>
    </row>
    <row r="429" spans="1:7" ht="66" x14ac:dyDescent="0.25">
      <c r="B429" s="28" t="str">
        <f>'CONTROL ACTAS'!B432</f>
        <v>19.3</v>
      </c>
      <c r="C429" s="125" t="s">
        <v>974</v>
      </c>
      <c r="D429" s="4" t="str">
        <f>'CONTROL ACTAS'!D432</f>
        <v>und</v>
      </c>
      <c r="E429" s="6">
        <f>'CONTROL ACTAS'!K432</f>
        <v>0</v>
      </c>
      <c r="F429" s="7">
        <f>+'CONTROL ACTAS'!F432</f>
        <v>733870962.90322638</v>
      </c>
      <c r="G429" s="29">
        <f t="shared" si="6"/>
        <v>0</v>
      </c>
    </row>
    <row r="430" spans="1:7" x14ac:dyDescent="0.25">
      <c r="B430" s="26" t="str">
        <f>'CONTROL ACTAS'!B433</f>
        <v>AC</v>
      </c>
      <c r="C430" s="1" t="s">
        <v>814</v>
      </c>
      <c r="D430" s="2"/>
      <c r="E430" s="2"/>
      <c r="F430" s="3"/>
      <c r="G430" s="27"/>
    </row>
    <row r="431" spans="1:7" ht="52.8" x14ac:dyDescent="0.25">
      <c r="B431" s="28" t="str">
        <f>'CONTROL ACTAS'!B434</f>
        <v>AC01</v>
      </c>
      <c r="C431" s="5" t="str">
        <f>'CONTROL ACTAS'!C434</f>
        <v>Izaje de carga de estructura metálica y todos sus componentes (PERFILERIA TIPO IPE, HEA, PHR-C, PTE) para elementos de cubierta y estructura de soporte. Incluye operador, aparejador, combustible y todo lo necesario para su correcto funcionamiento.</v>
      </c>
      <c r="D431" s="4" t="str">
        <f>'CONTROL ACTAS'!D434</f>
        <v>kg</v>
      </c>
      <c r="E431" s="6">
        <f>'CONTROL ACTAS'!K434</f>
        <v>0</v>
      </c>
      <c r="F431" s="7">
        <f>+'CONTROL ACTAS'!F434</f>
        <v>1298</v>
      </c>
      <c r="G431" s="29">
        <f t="shared" si="6"/>
        <v>0</v>
      </c>
    </row>
    <row r="432" spans="1:7" ht="92.4" x14ac:dyDescent="0.25">
      <c r="B432" s="28" t="str">
        <f>'CONTROL ACTAS'!B435</f>
        <v>AC02</v>
      </c>
      <c r="C432" s="5" t="str">
        <f>'CONTROL ACTAS'!C435</f>
        <v>Construcción y montaje de ESTRUCTURA METÁLICA PARA ESTRUCTURA DE CUBIERTA en acero galvanizado (perfil PAG-C 220x80x2.0 mm galvanizado en acero ASTM A653, con tornillos de conexión de diámetros 1/2" y 1/4" galvanizados en acero A307 Gr. 2, con tuercas y arandelas; varillas galvanizadas de diámetro 1/2" para templeros de correas), según diseño. El restante de la estructura metalica se pagará en su respectivo item.</v>
      </c>
      <c r="D432" s="4" t="str">
        <f>'CONTROL ACTAS'!D435</f>
        <v>kg</v>
      </c>
      <c r="E432" s="6">
        <f>'CONTROL ACTAS'!K435</f>
        <v>0</v>
      </c>
      <c r="F432" s="7">
        <f>+'CONTROL ACTAS'!F435</f>
        <v>22400</v>
      </c>
      <c r="G432" s="29">
        <f t="shared" si="6"/>
        <v>0</v>
      </c>
    </row>
    <row r="433" spans="2:7" ht="52.8" x14ac:dyDescent="0.25">
      <c r="B433" s="28" t="str">
        <f>'CONTROL ACTAS'!B436</f>
        <v>AC03</v>
      </c>
      <c r="C433" s="5" t="str">
        <f>'CONTROL ACTAS'!C436</f>
        <v>Suministro, transporte y colocación de lodos bentonicos y/o polimeros para estabilizar las paredes de pilotes. Incluye tanques para la suspensión, agua potable, bombeo, disposicion final. No incluye la excavación del pilote este será pagado en su respectivo item.</v>
      </c>
      <c r="D433" s="4" t="str">
        <f>'CONTROL ACTAS'!D436</f>
        <v>m</v>
      </c>
      <c r="E433" s="6">
        <f>'CONTROL ACTAS'!K436</f>
        <v>0</v>
      </c>
      <c r="F433" s="7">
        <f>+'CONTROL ACTAS'!F436</f>
        <v>116474</v>
      </c>
      <c r="G433" s="29">
        <f t="shared" si="6"/>
        <v>0</v>
      </c>
    </row>
    <row r="434" spans="2:7" ht="66" x14ac:dyDescent="0.25">
      <c r="B434" s="28" t="str">
        <f>'CONTROL ACTAS'!B437</f>
        <v>AC04</v>
      </c>
      <c r="C434" s="5" t="str">
        <f>'CONTROL ACTAS'!C437</f>
        <v>Instalación de CERRAMIENTO EN SUPERBOARD calibre 8, con una altura de 2.20 m. Incluye suministro, transporte e instalación de la placa de superboard, estructura metálica cada 1.00m, larguero horizontal en la parte intermedia y superior, incluye todos los demás elementos necesarios para su correcta instalación.</v>
      </c>
      <c r="D434" s="4" t="str">
        <f>'CONTROL ACTAS'!D437</f>
        <v>m</v>
      </c>
      <c r="E434" s="6">
        <f>'CONTROL ACTAS'!K437</f>
        <v>0</v>
      </c>
      <c r="F434" s="7">
        <f>+'CONTROL ACTAS'!F437</f>
        <v>133153</v>
      </c>
      <c r="G434" s="29">
        <f t="shared" si="6"/>
        <v>0</v>
      </c>
    </row>
    <row r="435" spans="2:7" ht="66" x14ac:dyDescent="0.25">
      <c r="B435" s="28" t="str">
        <f>'CONTROL ACTAS'!B438</f>
        <v>AC05</v>
      </c>
      <c r="C435" s="5" t="str">
        <f>'CONTROL ACTAS'!C438</f>
        <v>Suministro, transporte e instalación de TUBERÍA PVC-NOVAFORT, con un DIÁMETRO DE 160 mm. Incluye suministro y transporte de los materiales, bocas, accesorios y todos los demás elementos necesarios para su correcta instalación y funcionamiento. La excavación y los llenos se pagarán en su ítem respectivo.</v>
      </c>
      <c r="D435" s="4" t="str">
        <f>'CONTROL ACTAS'!D438</f>
        <v>m</v>
      </c>
      <c r="E435" s="6">
        <f>'CONTROL ACTAS'!K438</f>
        <v>0</v>
      </c>
      <c r="F435" s="7">
        <f>+'CONTROL ACTAS'!F438</f>
        <v>66741</v>
      </c>
      <c r="G435" s="29">
        <f t="shared" si="6"/>
        <v>0</v>
      </c>
    </row>
    <row r="436" spans="2:7" ht="118.8" x14ac:dyDescent="0.25">
      <c r="B436" s="28" t="str">
        <f>'CONTROL ACTAS'!B439</f>
        <v>AC06</v>
      </c>
      <c r="C436" s="5" t="str">
        <f>'CONTROL ACTAS'!C439</f>
        <v>Suministro, transporte e instalación de CUBIERTA PLASTICA TIPO INVERNADERO en plástico calibre 7,  de 8 m de ancho colocado a una altura entre 4 y 6 m, incluye: excavación, fundaciones en concreto de 17,5 Mpa, madera inmunizada, cable de acero galvanizado de 3/16" para soporte de plástico y para vientos, anclajes en varilla de 1/2" de L 1,0 m, tensores 3/8 x 6" galvanizados, grilletes galvanizados , grapas de fijación industriales  y todos los demás materiales y elementos necesarios para su correcta instalación y funcionamiento. Podrá ser utilizada para zonas de trabajo, taller o como techo provisional para trabajos en invierno.</v>
      </c>
      <c r="D436" s="4" t="str">
        <f>'CONTROL ACTAS'!D439</f>
        <v>m2</v>
      </c>
      <c r="E436" s="6">
        <f>'CONTROL ACTAS'!K439</f>
        <v>0</v>
      </c>
      <c r="F436" s="7">
        <f>+'CONTROL ACTAS'!F439</f>
        <v>38732</v>
      </c>
      <c r="G436" s="29">
        <f t="shared" si="6"/>
        <v>0</v>
      </c>
    </row>
    <row r="437" spans="2:7" ht="79.2" x14ac:dyDescent="0.25">
      <c r="B437" s="28" t="str">
        <f>'CONTROL ACTAS'!B440</f>
        <v>AC07</v>
      </c>
      <c r="C437" s="5" t="str">
        <f>'CONTROL ACTAS'!C440</f>
        <v>Demolición de estructuras en concreto, cargue, transporte y botada de escombros, manual o mecánimente de cualquier resistencia, reforzado o ciclópeo y en cualquier tipo de acabado (revoques y enchapes) o piso (en losas) e instalaciones embebidas, compresor neumático con martillo, no contempla la recuperación de los materiales aprovechables, contempla el transporte y disposición final hasta el sitio que lo indique la interventoría.</v>
      </c>
      <c r="D437" s="4" t="str">
        <f>'CONTROL ACTAS'!D440</f>
        <v>m3</v>
      </c>
      <c r="E437" s="6">
        <f>'CONTROL ACTAS'!K440</f>
        <v>0</v>
      </c>
      <c r="F437" s="7">
        <f>+'CONTROL ACTAS'!F440</f>
        <v>220917</v>
      </c>
      <c r="G437" s="29">
        <f t="shared" si="6"/>
        <v>0</v>
      </c>
    </row>
    <row r="438" spans="2:7" ht="118.8" x14ac:dyDescent="0.25">
      <c r="B438" s="28" t="str">
        <f>'CONTROL ACTAS'!B441</f>
        <v>AC08</v>
      </c>
      <c r="C438" s="5" t="str">
        <f>'CONTROL ACTAS'!C441</f>
        <v>DEMOLICIÓN MAMPOSTERÍA EN LADRILLO DE CUALQUIER ESPESOR manual o mecanica en cualquier altura, incluye demolición de revoques y enchapes aplicados en el muro a demoler e instalaciones embebidas. Incluye también el cargue mecánico o manual, transporte interno y externo y disposición final a botaderos oficiales. Los recintes para contención contra edificaciones vecinas en el momento de requerirse, según autorización y aprobación de la Interventoría, se pagarán en su respectivo ítem. La demolición se realizara  hasta  nivel de losa de piso o terreno. No se contempla recuperación ni selección de materiales.</v>
      </c>
      <c r="D438" s="4" t="str">
        <f>'CONTROL ACTAS'!D441</f>
        <v>m2</v>
      </c>
      <c r="E438" s="6">
        <f>'CONTROL ACTAS'!K441</f>
        <v>0</v>
      </c>
      <c r="F438" s="7">
        <f>+'CONTROL ACTAS'!F441</f>
        <v>26090</v>
      </c>
      <c r="G438" s="29">
        <f t="shared" si="6"/>
        <v>0</v>
      </c>
    </row>
    <row r="439" spans="2:7" ht="52.8" x14ac:dyDescent="0.25">
      <c r="B439" s="28" t="str">
        <f>'CONTROL ACTAS'!B442</f>
        <v>AC09</v>
      </c>
      <c r="C439" s="5" t="str">
        <f>'CONTROL ACTAS'!C442</f>
        <v xml:space="preserve">ACARREO INTERNO MECANICO DE CONCRETOS PREPARADOS EN OBRA DESDE EL SITIO DE PREPARACIÓN HASTA EL LUGAR DE VACIADO.AL INTERIOR DE LA OBRA (aproximadamente 50 metros lineales). SU MEDIDA SERA EN M3. </v>
      </c>
      <c r="D439" s="4" t="str">
        <f>'CONTROL ACTAS'!D442</f>
        <v>m3</v>
      </c>
      <c r="E439" s="6">
        <f>'CONTROL ACTAS'!K442</f>
        <v>0</v>
      </c>
      <c r="F439" s="7">
        <f>+'CONTROL ACTAS'!F442</f>
        <v>63343</v>
      </c>
      <c r="G439" s="29">
        <f t="shared" si="6"/>
        <v>0</v>
      </c>
    </row>
    <row r="440" spans="2:7" ht="66" x14ac:dyDescent="0.25">
      <c r="B440" s="28" t="str">
        <f>'CONTROL ACTAS'!B443</f>
        <v>AC10</v>
      </c>
      <c r="C440" s="5" t="str">
        <f>'CONTROL ACTAS'!C443</f>
        <v>SELECCION  MANUAL DE  ELEMENTOS Y/O ESTRUCTURAS EN MADERA CON APROVECHAMIENTO Y RECUPERACION DE BIOMASA, incluye certificado de aprovechamiento y chipeado, según autorización y aprobación de la interventoría. El retiro y desmonte de la estructura se pagará en su respectivo item.</v>
      </c>
      <c r="D440" s="4" t="str">
        <f>'CONTROL ACTAS'!D443</f>
        <v>m3</v>
      </c>
      <c r="E440" s="6">
        <f>'CONTROL ACTAS'!K443</f>
        <v>0</v>
      </c>
      <c r="F440" s="7">
        <f>+'CONTROL ACTAS'!F443</f>
        <v>85974</v>
      </c>
      <c r="G440" s="29">
        <f t="shared" si="6"/>
        <v>0</v>
      </c>
    </row>
    <row r="441" spans="2:7" ht="39.6" x14ac:dyDescent="0.25">
      <c r="B441" s="28" t="str">
        <f>'CONTROL ACTAS'!B444</f>
        <v>AC11</v>
      </c>
      <c r="C441" s="5" t="str">
        <f>'CONTROL ACTAS'!C444</f>
        <v>SELECCIÓN MANUAL ESPECIAL DE RESIDUOS ORDINARIOS, caña brava de cubierta y aglomerante de tejas de barro para su correcta disposición. Incluye la disposición final</v>
      </c>
      <c r="D441" s="4" t="str">
        <f>'CONTROL ACTAS'!D444</f>
        <v>m3</v>
      </c>
      <c r="E441" s="6">
        <f>'CONTROL ACTAS'!K444</f>
        <v>0</v>
      </c>
      <c r="F441" s="7">
        <f>+'CONTROL ACTAS'!F444</f>
        <v>99779</v>
      </c>
      <c r="G441" s="29">
        <f t="shared" si="6"/>
        <v>0</v>
      </c>
    </row>
    <row r="442" spans="2:7" ht="39.6" x14ac:dyDescent="0.25">
      <c r="B442" s="28" t="str">
        <f>'CONTROL ACTAS'!B445</f>
        <v>AC12</v>
      </c>
      <c r="C442" s="5" t="str">
        <f>'CONTROL ACTAS'!C445</f>
        <v>Instalación de formaleta a dos (2) caras en madera para estructuras de concreto VIGAS Y LOSAS DE CIMENTACIÓN. Incluye todo lo necesario para su instalacion no recuperable.</v>
      </c>
      <c r="D442" s="4" t="str">
        <f>'CONTROL ACTAS'!D445</f>
        <v>m</v>
      </c>
      <c r="E442" s="6">
        <f>'CONTROL ACTAS'!K445</f>
        <v>0</v>
      </c>
      <c r="F442" s="7">
        <f>+'CONTROL ACTAS'!F445</f>
        <v>54675</v>
      </c>
      <c r="G442" s="29">
        <f t="shared" si="6"/>
        <v>0</v>
      </c>
    </row>
    <row r="443" spans="2:7" ht="66" x14ac:dyDescent="0.25">
      <c r="B443" s="28" t="str">
        <f>'CONTROL ACTAS'!B446</f>
        <v>AC13</v>
      </c>
      <c r="C443" s="5" t="str">
        <f>'CONTROL ACTAS'!C446</f>
        <v>Retiro de circuitos ramales bifasicos que comprenden cable bipolar y cable duplex desde tablero de distribución hasta primera salida de circuito o entre salidas recorridos de más de 6 metros. Incluye desmontes grapas, ductos, abrazaderas, aisladores, y todo el equipo y todo lo necesario para su correcto desmonte. (trabajo realizado en caliente)</v>
      </c>
      <c r="D443" s="4" t="str">
        <f>'CONTROL ACTAS'!D446</f>
        <v>m</v>
      </c>
      <c r="E443" s="6">
        <f>'CONTROL ACTAS'!K446</f>
        <v>0</v>
      </c>
      <c r="F443" s="7">
        <f>+'CONTROL ACTAS'!F446</f>
        <v>14584</v>
      </c>
      <c r="G443" s="29">
        <f t="shared" si="6"/>
        <v>0</v>
      </c>
    </row>
    <row r="444" spans="2:7" ht="26.4" x14ac:dyDescent="0.25">
      <c r="B444" s="28" t="str">
        <f>'CONTROL ACTAS'!B447</f>
        <v>AC14</v>
      </c>
      <c r="C444" s="5" t="str">
        <f>'CONTROL ACTAS'!C447</f>
        <v>Suministro, transporte e instalacion de trenza de la red secundaria en cable multiplex ASR, incluye el retiro de la trenza existente.</v>
      </c>
      <c r="D444" s="4" t="str">
        <f>'CONTROL ACTAS'!D447</f>
        <v>m</v>
      </c>
      <c r="E444" s="6">
        <f>'CONTROL ACTAS'!K447</f>
        <v>0</v>
      </c>
      <c r="F444" s="7">
        <f>+'CONTROL ACTAS'!F447</f>
        <v>68904</v>
      </c>
      <c r="G444" s="29">
        <f t="shared" si="6"/>
        <v>0</v>
      </c>
    </row>
    <row r="445" spans="2:7" ht="39.6" x14ac:dyDescent="0.25">
      <c r="B445" s="28" t="str">
        <f>'CONTROL ACTAS'!B448</f>
        <v>AC15</v>
      </c>
      <c r="C445" s="5" t="str">
        <f>'CONTROL ACTAS'!C448</f>
        <v xml:space="preserve">Explanación y nivelación del  terreno mecánica e=0.15, bajo cualquier grado de humedad, incluye corte de taludes y terraceos requeridos según planos y/o definidos por la interventoría. Medido in situ. </v>
      </c>
      <c r="D445" s="4" t="str">
        <f>'CONTROL ACTAS'!D448</f>
        <v>m2</v>
      </c>
      <c r="E445" s="6">
        <f>'CONTROL ACTAS'!K448</f>
        <v>0</v>
      </c>
      <c r="F445" s="7">
        <f>+'CONTROL ACTAS'!F448</f>
        <v>9674</v>
      </c>
      <c r="G445" s="29">
        <f t="shared" si="6"/>
        <v>0</v>
      </c>
    </row>
    <row r="446" spans="2:7" ht="118.8" x14ac:dyDescent="0.25">
      <c r="B446" s="28" t="str">
        <f>'CONTROL ACTAS'!B449</f>
        <v>AC16</v>
      </c>
      <c r="C446" s="5" t="str">
        <f>'CONTROL ACTAS'!C449</f>
        <v>Suministro, transporte e instalación de cubierta en paneles tipo Kingspan o equivalente (conformado de acero galvanizado prepintado cal 28 en cara superior e inferior, color blanco, inyectado en línea continua con poliuretano expandido de alta densidad, espesor=18 mm), Incluye remates externos e interno de cubierta, elementos de fijación, sellante base poliuretano tipo Sika Flex 1A o equivalente y todos los demás elementos necesarios para su correcta fabricación e instalación. Según Diseño. Previa aprobación de la interventoría. NO incluye elementos especiales ni ruanas estás se pagarán en su respectivo item.</v>
      </c>
      <c r="D446" s="4" t="str">
        <f>'CONTROL ACTAS'!D449</f>
        <v>m2</v>
      </c>
      <c r="E446" s="6">
        <f>'CONTROL ACTAS'!K449</f>
        <v>0</v>
      </c>
      <c r="F446" s="7">
        <f>+'CONTROL ACTAS'!F449</f>
        <v>234750</v>
      </c>
      <c r="G446" s="29">
        <f t="shared" si="6"/>
        <v>0</v>
      </c>
    </row>
    <row r="447" spans="2:7" ht="92.4" x14ac:dyDescent="0.25">
      <c r="B447" s="28" t="str">
        <f>'CONTROL ACTAS'!B450</f>
        <v>AC17</v>
      </c>
      <c r="C447" s="5" t="str">
        <f>'CONTROL ACTAS'!C450</f>
        <v>Suministro,transporte e instalación cubierta traslúcida en PRFV CON RESINA RETARDANTE AL FUEGO marca exisplast o equivalente. Incluye teja de poliéster reforzado con fibra de vidrio, perfil panel, con resina retardancia al fuego. La teja se fija por medio de tornillos auto perforantes con arandela, empaque de neopreno y capelote, con fijadores de ala para darle estabilidad a la teja, y todo lo necesario para su correcta instalación y funcionamiento. Según diseño de cubierta.</v>
      </c>
      <c r="D447" s="4" t="str">
        <f>'CONTROL ACTAS'!D450</f>
        <v>m2</v>
      </c>
      <c r="E447" s="6">
        <f>'CONTROL ACTAS'!K450</f>
        <v>0</v>
      </c>
      <c r="F447" s="7">
        <f>+'CONTROL ACTAS'!F450</f>
        <v>292296</v>
      </c>
      <c r="G447" s="29">
        <f t="shared" si="6"/>
        <v>0</v>
      </c>
    </row>
    <row r="448" spans="2:7" ht="90.6" customHeight="1" x14ac:dyDescent="0.25">
      <c r="B448" s="28" t="str">
        <f>'CONTROL ACTAS'!B451</f>
        <v>AC18</v>
      </c>
      <c r="C448" s="5" t="str">
        <f>'CONTROL ACTAS'!C451</f>
        <v>Suministro, transporte y colocación de canales en lamina galvanizada calibre 20, desarrollo hasta 1000 mm. con soldadura autogena. Incluye boquilla de 4" en el mismo material de la canal, soportes, tornillos autoperforantes, anticorrosivo epóxico por ambas caras más esmalte sintético blanco, y todos los elementos necesarios para su correcta instalación y funcionamiento. Según diseño de cubierta.</v>
      </c>
      <c r="D448" s="4" t="str">
        <f>'CONTROL ACTAS'!D451</f>
        <v>m</v>
      </c>
      <c r="E448" s="6">
        <f>'CONTROL ACTAS'!K451</f>
        <v>0</v>
      </c>
      <c r="F448" s="7">
        <f>+'CONTROL ACTAS'!F451</f>
        <v>167835</v>
      </c>
      <c r="G448" s="29">
        <f t="shared" si="6"/>
        <v>0</v>
      </c>
    </row>
    <row r="449" spans="2:7" ht="118.8" x14ac:dyDescent="0.25">
      <c r="B449" s="28" t="str">
        <f>'CONTROL ACTAS'!B452</f>
        <v>AC19</v>
      </c>
      <c r="C449" s="5" t="str">
        <f>'CONTROL ACTAS'!C452</f>
        <v>Suministro, transporte e instalación de TAPA Y CUELLO PREFABRICADA EN CONCRETO DE 28 mpa PARA CÁMARA DE INSPECCIÓN. Incluye suministro, transporte e instalación de los materiales y todo lo necesario para su correcta instalación y funcionamiento según especificaciones técnicas de diseño. la instalación del cuello, Incluye mortero para ajuste y pega del cuello al cono Según especificaciones técnicas de diseño. Incluye suministro, transporte e instalación de los materiales, retroexcavadora y todo lo necesario para su correcta instalación y funcionamiento. No Incluye excavación, llenos, estos se cancelan en su respectivo item.</v>
      </c>
      <c r="D449" s="4" t="str">
        <f>'CONTROL ACTAS'!D452</f>
        <v>un</v>
      </c>
      <c r="E449" s="6">
        <f>'CONTROL ACTAS'!K452</f>
        <v>0</v>
      </c>
      <c r="F449" s="7">
        <f>+'CONTROL ACTAS'!F452</f>
        <v>826824</v>
      </c>
      <c r="G449" s="29">
        <f t="shared" si="6"/>
        <v>0</v>
      </c>
    </row>
    <row r="450" spans="2:7" ht="105.6" x14ac:dyDescent="0.25">
      <c r="B450" s="28" t="str">
        <f>'CONTROL ACTAS'!B453</f>
        <v>AC20</v>
      </c>
      <c r="C450" s="5" t="str">
        <f>'CONTROL ACTAS'!C453</f>
        <v>Suministro, transporte e instalación de CONO PREFABRICADO EN CONCRETO DE 28 mpa PARA CÁMARA DE INSPECCIÓN de 1,20m de diámetro. Incluye mortero para ajuste y pega del cono al cilindro y resane de las perforaciones, Según especificaciones técnicas de EEPP de Medellín y de diseño. Incluye suministro, transporte e instalación de los materiales, retroexcavadora, descargue y transportes internos con retroexcavadora hasta sitio de acopio y de este al sitio de instalación y todo lo necesario para su correcta instalación y funcionamiento.</v>
      </c>
      <c r="D450" s="4" t="str">
        <f>'CONTROL ACTAS'!D453</f>
        <v>un</v>
      </c>
      <c r="E450" s="6">
        <f>'CONTROL ACTAS'!K453</f>
        <v>0</v>
      </c>
      <c r="F450" s="7">
        <f>+'CONTROL ACTAS'!F453</f>
        <v>788994</v>
      </c>
      <c r="G450" s="29">
        <f t="shared" si="6"/>
        <v>0</v>
      </c>
    </row>
    <row r="451" spans="2:7" ht="118.8" x14ac:dyDescent="0.25">
      <c r="B451" s="28" t="str">
        <f>'CONTROL ACTAS'!B454</f>
        <v>AC21</v>
      </c>
      <c r="C451" s="5" t="str">
        <f>'CONTROL ACTAS'!C454</f>
        <v>Suministro, transporte e instalación de CILINDRO PREFABRICADO EN CONCRETO 28 mpa PARA CÁMARA DE INSPECCIÓN de 1,20m de diámetro. Incluye mortero para ajuste, pega y resane de las juntas y perforaciones del cilindro, Según especificaciones técnicas de EEPP de Medellín y de diseño. Incluye suministro, transporte e instalación de los materiales, retroexcavadora, descargue y transportes internos con retroexcavadora hasta sitio de acopio y de este al sitio de instalación y todo lo necesario para su correcta instalación y funcionamiento.No Incluye excavación, llenos, estos se cancelan en su respectivo item.</v>
      </c>
      <c r="D451" s="4" t="str">
        <f>'CONTROL ACTAS'!D454</f>
        <v>m</v>
      </c>
      <c r="E451" s="6">
        <f>'CONTROL ACTAS'!K454</f>
        <v>0</v>
      </c>
      <c r="F451" s="7">
        <f>+'CONTROL ACTAS'!F454</f>
        <v>1076441</v>
      </c>
      <c r="G451" s="29">
        <f t="shared" si="6"/>
        <v>0</v>
      </c>
    </row>
    <row r="452" spans="2:7" ht="92.4" x14ac:dyDescent="0.25">
      <c r="B452" s="28" t="str">
        <f>'CONTROL ACTAS'!B455</f>
        <v>AC22</v>
      </c>
      <c r="C452" s="5" t="str">
        <f>'CONTROL ACTAS'!C455</f>
        <v>Construcción de mesa con diámetro de 1,60m y 0,20m de espesor y cañuela con un diámetro de 1,20m y 0,20m de espesor para cámara de inspección de diámetro de 1,20 m, la pendiente transversal de la cañuela será el 15% y debe ser en concreto de 21Mpa esmaltada con cemento, según especificaciones técnicas de EEPP de Medellín. Incluye suministro, transporte e instalación de los materiales, todo lo necesario para su correcta construcción. No incluye acero de refuerzo.</v>
      </c>
      <c r="D452" s="4" t="str">
        <f>'CONTROL ACTAS'!D455</f>
        <v>un</v>
      </c>
      <c r="E452" s="6">
        <f>'CONTROL ACTAS'!K455</f>
        <v>0</v>
      </c>
      <c r="F452" s="7">
        <f>+'CONTROL ACTAS'!F455</f>
        <v>396562</v>
      </c>
      <c r="G452" s="29">
        <f t="shared" si="6"/>
        <v>0</v>
      </c>
    </row>
    <row r="453" spans="2:7" ht="52.8" x14ac:dyDescent="0.25">
      <c r="B453" s="28" t="str">
        <f>'CONTROL ACTAS'!B456</f>
        <v>AC23</v>
      </c>
      <c r="C453" s="5" t="str">
        <f>'CONTROL ACTAS'!C456</f>
        <v>Construcción de Emboquillada de tubería en pared para cámara de inspección, según especificaciones técnicas de EEPP de Medellín. Incluye suministro, transporte e instalación de los materiales y todo lo necesario para su correcta ejecución.</v>
      </c>
      <c r="D453" s="4" t="str">
        <f>'CONTROL ACTAS'!D456</f>
        <v>un</v>
      </c>
      <c r="E453" s="6">
        <f>'CONTROL ACTAS'!K456</f>
        <v>0</v>
      </c>
      <c r="F453" s="7">
        <f>+'CONTROL ACTAS'!F456</f>
        <v>47155</v>
      </c>
      <c r="G453" s="29">
        <f t="shared" si="6"/>
        <v>0</v>
      </c>
    </row>
    <row r="454" spans="2:7" ht="52.8" x14ac:dyDescent="0.25">
      <c r="B454" s="28" t="str">
        <f>'CONTROL ACTAS'!B457</f>
        <v>AC24</v>
      </c>
      <c r="C454" s="5" t="str">
        <f>'CONTROL ACTAS'!C457</f>
        <v>Suministro, transporte y colocación de gancho galvanizado para cámara de inspección de cilindro prefabricado, según especificaciones técnicas de EEPP de Medellín. Incluye anclaje con epóxico y todo lo necesario para su correcta instalación.</v>
      </c>
      <c r="D454" s="4" t="str">
        <f>'CONTROL ACTAS'!D457</f>
        <v>un</v>
      </c>
      <c r="E454" s="6">
        <f>'CONTROL ACTAS'!K457</f>
        <v>0</v>
      </c>
      <c r="F454" s="7">
        <f>+'CONTROL ACTAS'!F457</f>
        <v>75842</v>
      </c>
      <c r="G454" s="29">
        <f t="shared" si="6"/>
        <v>0</v>
      </c>
    </row>
    <row r="455" spans="2:7" ht="79.2" x14ac:dyDescent="0.25">
      <c r="B455" s="28" t="str">
        <f>'CONTROL ACTAS'!B458</f>
        <v>AC25</v>
      </c>
      <c r="C455" s="5" t="str">
        <f>'CONTROL ACTAS'!C458</f>
        <v>Suministro, transporte e instalación de TUBERÍA PVC-NOVAFORT, con un DIÁMETRO DE 315 mm. Incluye suministro y transporte de los materiales, bocas, accesorios, acondicionador de superficie y adhesivo Novafort y todos los elementos necesarios para su correcta instalación y funcionamiento. La excavación, encamado, atraques y los llenos se pagaran en su ítem respectivo.</v>
      </c>
      <c r="D455" s="4" t="str">
        <f>'CONTROL ACTAS'!D458</f>
        <v>m</v>
      </c>
      <c r="E455" s="6">
        <f>'CONTROL ACTAS'!K458</f>
        <v>0</v>
      </c>
      <c r="F455" s="7">
        <f>+'CONTROL ACTAS'!F458</f>
        <v>180933</v>
      </c>
      <c r="G455" s="29">
        <f t="shared" si="6"/>
        <v>0</v>
      </c>
    </row>
    <row r="456" spans="2:7" ht="79.2" x14ac:dyDescent="0.25">
      <c r="B456" s="28" t="str">
        <f>'CONTROL ACTAS'!B459</f>
        <v>AC26</v>
      </c>
      <c r="C456" s="5" t="str">
        <f>'CONTROL ACTAS'!C459</f>
        <v>Suministro, transporte e instalación de TUBERÍA PVC-NOVAFORT, con un DIÁMETRO DE 200 mm. Incluye suministro y transporte de los materiales, bocas, accesorios, acondicionador de superficie y adhesivo Novafort y todos los elementos necesarios para su correcta instalación y funcionamiento. La excavación, encamado, atraques y los llenos se pagaran en su ítem respectivo.</v>
      </c>
      <c r="D456" s="4" t="str">
        <f>'CONTROL ACTAS'!D459</f>
        <v>m</v>
      </c>
      <c r="E456" s="6">
        <f>'CONTROL ACTAS'!K459</f>
        <v>0</v>
      </c>
      <c r="F456" s="7">
        <f>+'CONTROL ACTAS'!F459</f>
        <v>83701</v>
      </c>
      <c r="G456" s="29">
        <f t="shared" si="6"/>
        <v>0</v>
      </c>
    </row>
    <row r="457" spans="2:7" ht="79.2" x14ac:dyDescent="0.25">
      <c r="B457" s="28" t="str">
        <f>'CONTROL ACTAS'!B460</f>
        <v>AC27</v>
      </c>
      <c r="C457" s="5" t="str">
        <f>'CONTROL ACTAS'!C460</f>
        <v>Construccion de CAMARA DE CAIDA según especificaciones E.P,M, incluye materiales para encofrados (tacos, formaletas, entre otros) caja de inspección de 40 x 40 con tapa en concreto de 28 MPa, atraques con concreto de 17.5 Mpa, Tubería PVC-Novafort Ø= 315 mm. (12") - Pavco o equivalente. No incluye excavacion, ni llenos, ni reparcheo en pavimento o concreto, se pagarán en su item respectivo</v>
      </c>
      <c r="D457" s="4" t="str">
        <f>'CONTROL ACTAS'!D460</f>
        <v>un</v>
      </c>
      <c r="E457" s="6">
        <f>'CONTROL ACTAS'!K460</f>
        <v>0</v>
      </c>
      <c r="F457" s="7">
        <f>+'CONTROL ACTAS'!F460</f>
        <v>1288195</v>
      </c>
      <c r="G457" s="29">
        <f t="shared" si="6"/>
        <v>0</v>
      </c>
    </row>
    <row r="458" spans="2:7" ht="26.4" x14ac:dyDescent="0.25">
      <c r="B458" s="28" t="str">
        <f>'CONTROL ACTAS'!B461</f>
        <v>AC28</v>
      </c>
      <c r="C458" s="5" t="str">
        <f>'CONTROL ACTAS'!C461</f>
        <v>Perforación de concreto armado, con corona diamantada de 8"-12" de diámetro. Incluye carga manual de escombros y disposicion final.</v>
      </c>
      <c r="D458" s="4" t="str">
        <f>'CONTROL ACTAS'!D461</f>
        <v>cm</v>
      </c>
      <c r="E458" s="6">
        <f>'CONTROL ACTAS'!K461</f>
        <v>0</v>
      </c>
      <c r="F458" s="7">
        <f>+'CONTROL ACTAS'!F461</f>
        <v>20017</v>
      </c>
      <c r="G458" s="29">
        <f t="shared" si="6"/>
        <v>0</v>
      </c>
    </row>
    <row r="459" spans="2:7" ht="105.6" x14ac:dyDescent="0.25">
      <c r="B459" s="28" t="str">
        <f>'CONTROL ACTAS'!B462</f>
        <v>AC29</v>
      </c>
      <c r="C459" s="5" t="str">
        <f>'CONTROL ACTAS'!C462</f>
        <v>Construcción de ANCLAJE EPÓXICO sobre estructura de concreto existente para varillas de acero de diámetro hasta 1/2", incluye el suministro, transporte e instalación del epóxico, perforación mecánica del concreto con broca de diámetro 5/8" mas del diámetro de la barra de acero a anclar y una profundidad de 12 cm, fijación de la barra y todo lo necesario para su correcto funcionamiento según recomendaciones del proveedor del epóxico. El acero del anclaje se pagará en su respectivo ítem.</v>
      </c>
      <c r="D459" s="4" t="str">
        <f>'CONTROL ACTAS'!D462</f>
        <v>un</v>
      </c>
      <c r="E459" s="6">
        <f>'CONTROL ACTAS'!K462</f>
        <v>0</v>
      </c>
      <c r="F459" s="7">
        <f>+'CONTROL ACTAS'!F462</f>
        <v>16329</v>
      </c>
      <c r="G459" s="29">
        <f t="shared" si="6"/>
        <v>0</v>
      </c>
    </row>
    <row r="460" spans="2:7" ht="105.6" x14ac:dyDescent="0.25">
      <c r="B460" s="28" t="str">
        <f>'CONTROL ACTAS'!B463</f>
        <v>AC30</v>
      </c>
      <c r="C460" s="5" t="str">
        <f>'CONTROL ACTAS'!C463</f>
        <v>Construcción de ANCLAJE EPÓXICO sobre estructura de concreto existente para varillas de acero de diámetro hasta 5/8", incluye el suministro, transporte e instalación del epóxico, perforación mecánica del concreto con broca de diámetro 3/4" mas del diámetro de la barra de acero a anclar y una profundidad de 16 cm, fijación de la barra y todo lo necesario para su correcto funcionamiento según recomendaciones del proveedor del epóxico. El acero del anclaje se pagará en su respectivo ítem.</v>
      </c>
      <c r="D460" s="4" t="str">
        <f>'CONTROL ACTAS'!D463</f>
        <v>un</v>
      </c>
      <c r="E460" s="6">
        <f>'CONTROL ACTAS'!K463</f>
        <v>0</v>
      </c>
      <c r="F460" s="7">
        <f>+'CONTROL ACTAS'!F463</f>
        <v>27666</v>
      </c>
      <c r="G460" s="29">
        <f t="shared" si="6"/>
        <v>0</v>
      </c>
    </row>
    <row r="461" spans="2:7" ht="132" x14ac:dyDescent="0.25">
      <c r="B461" s="28" t="str">
        <f>'CONTROL ACTAS'!B464</f>
        <v>AC31</v>
      </c>
      <c r="C461" s="5" t="str">
        <f>'CONTROL ACTAS'!C464</f>
        <v>Construcción de JUNTA DE DILATACIÓN ENTRE MAMPOSTERÍA Y ELEMENTOS ESTRUCTURALES (una sola cara),  ancho de 1cm., instalación de varilla de espuma de polietileno tipo sellalón, sikarod ó equivalente de Ø= 3/4", aplicación de masilla elástica sellante y adhesiva con base en poliuretano tipo Sikaflex-1a ó equivalente, junta máxima de ancho= 10 mm. prof.= 5 mm., color similar al muro a definir por la interventoría. Incluye suministro y transporte de los materiales y todos los elementos necesarios para su correcta construcción y funcionamiento. Se deben seguir todas las especificaciones y recomendaciones de los fabricantes de los materiales.</v>
      </c>
      <c r="D461" s="4" t="str">
        <f>'CONTROL ACTAS'!D464</f>
        <v>m</v>
      </c>
      <c r="E461" s="6">
        <f>'CONTROL ACTAS'!K464</f>
        <v>0</v>
      </c>
      <c r="F461" s="7">
        <f>+'CONTROL ACTAS'!F464</f>
        <v>11342</v>
      </c>
      <c r="G461" s="29">
        <f t="shared" si="6"/>
        <v>0</v>
      </c>
    </row>
    <row r="462" spans="2:7" ht="118.8" x14ac:dyDescent="0.25">
      <c r="B462" s="28" t="str">
        <f>'CONTROL ACTAS'!B465</f>
        <v>AC32</v>
      </c>
      <c r="C462" s="5" t="str">
        <f>'CONTROL ACTAS'!C465</f>
        <v>Suministro, transporte e instalación de tubería PVC-P, RDE 9, 500 PSI, diámetro 1/2", incluye todos los accesorios en PVC de diámetro 1/2" incluyendo todos los accesorios reducidos que se requieran para su correcta  instalación. Estos deberán estar correctamente pegados usando limpiador, soldadura y teflón apropiados, sin presentar fugas, fisuras o cualquier otra clase de anomalía. Se debe garantizar la correcta instalación y funcionamiento. Incluye además las perforaciones (canchas) de paredes o pisos que lo requieran  incluyendo cargue, transporte y botada de escombros en botaderos oficiales o donde indique la interventoría.</v>
      </c>
      <c r="D462" s="4" t="str">
        <f>'CONTROL ACTAS'!D465</f>
        <v>m</v>
      </c>
      <c r="E462" s="6">
        <f>'CONTROL ACTAS'!K465</f>
        <v>0</v>
      </c>
      <c r="F462" s="7">
        <f>+'CONTROL ACTAS'!F465</f>
        <v>10694</v>
      </c>
      <c r="G462" s="29">
        <f t="shared" si="6"/>
        <v>0</v>
      </c>
    </row>
    <row r="463" spans="2:7" ht="52.8" x14ac:dyDescent="0.25">
      <c r="B463" s="28" t="str">
        <f>'CONTROL ACTAS'!B466</f>
        <v>AC33</v>
      </c>
      <c r="C463" s="5" t="str">
        <f>'CONTROL ACTAS'!C466</f>
        <v>Suministro, transporte e instalación de TERMINAL CON CÁMARA DE AIRE, en TUBERÍA DE PVC-P, con un DIÁMETRO DE 1/2". Incluye suministro y transporte de los materiales, canche, accesorios PVC, sellante, soldadura, teflón, y todo lo necesario para su correcta instalación y funcionamiento.</v>
      </c>
      <c r="D463" s="4" t="str">
        <f>'CONTROL ACTAS'!D466</f>
        <v>un</v>
      </c>
      <c r="E463" s="6">
        <f>'CONTROL ACTAS'!K466</f>
        <v>0</v>
      </c>
      <c r="F463" s="7">
        <f>+'CONTROL ACTAS'!F466</f>
        <v>21452</v>
      </c>
      <c r="G463" s="29">
        <f t="shared" si="6"/>
        <v>0</v>
      </c>
    </row>
    <row r="464" spans="2:7" ht="66" x14ac:dyDescent="0.25">
      <c r="B464" s="28" t="str">
        <f>'CONTROL ACTAS'!B467</f>
        <v>AC34</v>
      </c>
      <c r="C464" s="5" t="str">
        <f>'CONTROL ACTAS'!C467</f>
        <v>Colocación de MATERIAL GRANULAR limpio de 1" a 1½" para filtros, camas de triturado, reemplazos de suelo o la aplicación para la cual sea necesario. Incluye el suministro y transporte interno y externo del material y todo lo necesario para su correcta instalación según diseño y especificaciones de la interventoría. Su medida será en sitio.</v>
      </c>
      <c r="D464" s="4" t="str">
        <f>'CONTROL ACTAS'!D467</f>
        <v>m3</v>
      </c>
      <c r="E464" s="6">
        <f>'CONTROL ACTAS'!K467</f>
        <v>0</v>
      </c>
      <c r="F464" s="7">
        <f>+'CONTROL ACTAS'!F467</f>
        <v>158351</v>
      </c>
      <c r="G464" s="29">
        <f t="shared" si="6"/>
        <v>0</v>
      </c>
    </row>
    <row r="465" spans="2:7" ht="66" x14ac:dyDescent="0.25">
      <c r="B465" s="28" t="str">
        <f>'CONTROL ACTAS'!B468</f>
        <v>AC35</v>
      </c>
      <c r="C465" s="5" t="str">
        <f>'CONTROL ACTAS'!C468</f>
        <v>Instalacion de CAPA DE VAPOR EN POLIETILENO NEGRO PARA PISO. Incluye suministro, transporte e instalación de los materiales, corte de piso a maquina de disco a una profundidad de 50 mm y 5 mm, limpieza de junta, colocación de sellalón para relleno de junta, y todo lo necesario para su correcta instalación según diseño y especifaciones de la interventoría.</v>
      </c>
      <c r="D465" s="4" t="str">
        <f>'CONTROL ACTAS'!D468</f>
        <v>m2</v>
      </c>
      <c r="E465" s="6">
        <f>'CONTROL ACTAS'!K468</f>
        <v>0</v>
      </c>
      <c r="F465" s="7">
        <f>+'CONTROL ACTAS'!F468</f>
        <v>14317</v>
      </c>
      <c r="G465" s="29">
        <f t="shared" si="6"/>
        <v>0</v>
      </c>
    </row>
    <row r="466" spans="2:7" ht="66" x14ac:dyDescent="0.25">
      <c r="B466" s="28" t="str">
        <f>'CONTROL ACTAS'!B469</f>
        <v>AC36</v>
      </c>
      <c r="C466" s="5" t="str">
        <f>'CONTROL ACTAS'!C469</f>
        <v>Mantenimiento para cubierta y canoas principal modulos comerciales zona de reubicacion. el mantenimiento se debe de realizar semanalmente o en todo caso bajo la instrucción o solicitud de la interventoría. incluye los insumos necesarios para el mantenimiento y todos los demás elementos necesarios para su correcto mantenimiento.</v>
      </c>
      <c r="D466" s="4" t="str">
        <f>'CONTROL ACTAS'!D469</f>
        <v>hr</v>
      </c>
      <c r="E466" s="6">
        <f>'CONTROL ACTAS'!K469</f>
        <v>0</v>
      </c>
      <c r="F466" s="7">
        <f>+'CONTROL ACTAS'!F469</f>
        <v>28928</v>
      </c>
      <c r="G466" s="29">
        <f t="shared" si="6"/>
        <v>0</v>
      </c>
    </row>
    <row r="467" spans="2:7" ht="39.6" x14ac:dyDescent="0.25">
      <c r="B467" s="28" t="str">
        <f>'CONTROL ACTAS'!B470</f>
        <v>AC37</v>
      </c>
      <c r="C467" s="5" t="str">
        <f>'CONTROL ACTAS'!C470</f>
        <v>Colocacion de MORTERO AUTONIVELANTE PARA ESTRUCTURA METALICA. Incluye mano de obra y todos demás elementos necesarios para su correcta colocación.</v>
      </c>
      <c r="D467" s="4" t="str">
        <f>'CONTROL ACTAS'!D470</f>
        <v>un</v>
      </c>
      <c r="E467" s="6">
        <f>'CONTROL ACTAS'!K470</f>
        <v>0</v>
      </c>
      <c r="F467" s="7">
        <f>+'CONTROL ACTAS'!F470</f>
        <v>223051</v>
      </c>
      <c r="G467" s="29">
        <f t="shared" si="6"/>
        <v>0</v>
      </c>
    </row>
    <row r="468" spans="2:7" ht="79.2" x14ac:dyDescent="0.25">
      <c r="B468" s="28" t="str">
        <f>'CONTROL ACTAS'!B471</f>
        <v>AC38</v>
      </c>
      <c r="C468" s="5" t="str">
        <f>'CONTROL ACTAS'!C471</f>
        <v>Construcción de cajas de registro de 70 x 70 x altura hasta 150 cm en concreto de 21Mpa, con impermeabilizante integral tipo Sika o equivalente, con concrefibra el piso y tapa en concreto, la tapa con su respectivo herraje. Incluye suministro, transporte e instalación de los materiales y todos los demás elementos necesarios para su correcta instalación y funcionamiento.</v>
      </c>
      <c r="D468" s="4" t="str">
        <f>'CONTROL ACTAS'!D471</f>
        <v>un</v>
      </c>
      <c r="E468" s="6">
        <f>'CONTROL ACTAS'!K471</f>
        <v>0</v>
      </c>
      <c r="F468" s="7">
        <f>+'CONTROL ACTAS'!F471</f>
        <v>979911</v>
      </c>
      <c r="G468" s="29">
        <f t="shared" ref="G468:G531" si="7">ROUNDDOWN(E468*F468,0)</f>
        <v>0</v>
      </c>
    </row>
    <row r="469" spans="2:7" ht="158.4" x14ac:dyDescent="0.25">
      <c r="B469" s="28" t="str">
        <f>'CONTROL ACTAS'!B472</f>
        <v>AC39</v>
      </c>
      <c r="C469" s="5" t="str">
        <f>'CONTROL ACTAS'!C472</f>
        <v>Construcción de LOSA SOBRE METALDECK  o equivalente, en concreto de 21 Mpa. CON CONECTORES DE CORTANTE Y ELEMENTOS DE FIJACION CON PERNOS NELSON STUD con un ESPESOR DE 0,15 m. medida desde la canal profunda del Metaldeck. Incluye suministro, transporte y colocación del concreto premezclado de 21 Mpa bombeado, impermeabilización integral con Plastocrete DM o equivalente, acabado rayado tipo Metro, Metaldeck o equivalente cal 20 de 3", concectores de cortante, pernos de fijacion NELSON STUD segun diseño, formaleta en súper "T" de 19 mm. para tapas laterales, vibrado, protección, curado, y todos los demás elementos necesarios para su correcta construcción. El acero de refuerzo y la malla electrosolda se pagarán en su respectivo item. (zona de tanquies)</v>
      </c>
      <c r="D469" s="4" t="str">
        <f>'CONTROL ACTAS'!D472</f>
        <v>m2</v>
      </c>
      <c r="E469" s="6">
        <f>'CONTROL ACTAS'!K472</f>
        <v>0</v>
      </c>
      <c r="F469" s="7">
        <f>+'CONTROL ACTAS'!F472</f>
        <v>272955</v>
      </c>
      <c r="G469" s="29">
        <f t="shared" si="7"/>
        <v>0</v>
      </c>
    </row>
    <row r="470" spans="2:7" ht="158.4" x14ac:dyDescent="0.25">
      <c r="B470" s="28" t="str">
        <f>'CONTROL ACTAS'!B473</f>
        <v>AC40</v>
      </c>
      <c r="C470" s="5" t="str">
        <f>'CONTROL ACTAS'!C473</f>
        <v>Construcción de LOSA SOBRE METALDECK  o equivalente, en concreto de 21 Mpa. CON CONECTORES DE CORTANTE Y ELEMENTOS DE FIJACION CON PERNOS NELSON STUD con un ESPESOR DE 0,12 m. medida desde la canal profunda del Metaldeck. Incluye suministro, transporte y colocación del concreto premezclado de 21 Mpa bombeado, impermeabilización integral con Plastocrete DM o equivalente, acabado rayado tipo Metro, Metaldeck o equivalente cal 20 de 2", concectores de cortante, pernos de fijacion NELSON STUD segun diseño, formaleta en súper "T" de 19 mm. para tapas laterales, vibrado, protección, curado, y todos los demás elementos necesarios para su correcta construcción. El acero de refuerzo y la malla electrosolda se pagarán en su respectivo item. (zona de tanquies)</v>
      </c>
      <c r="D470" s="4" t="str">
        <f>'CONTROL ACTAS'!D473</f>
        <v>m2</v>
      </c>
      <c r="E470" s="6">
        <f>'CONTROL ACTAS'!K473</f>
        <v>0</v>
      </c>
      <c r="F470" s="7">
        <f>+'CONTROL ACTAS'!F473</f>
        <v>252201</v>
      </c>
      <c r="G470" s="29">
        <f t="shared" si="7"/>
        <v>0</v>
      </c>
    </row>
    <row r="471" spans="2:7" ht="92.4" x14ac:dyDescent="0.25">
      <c r="B471" s="28" t="str">
        <f>'CONTROL ACTAS'!B474</f>
        <v>AC41</v>
      </c>
      <c r="C471" s="5" t="str">
        <f>'CONTROL ACTAS'!C474</f>
        <v>Construccion de MAMPOSTERÍA PRENSADO LIVIANO Color terracota de 6 x 12 x  24.5  cm, instalado de 0.00 a 2.00 mts, revitado a ambas caras a la vista ,mortero de pega de 1:4 espesor max= 0.01 m. Incluye grounting de 17.5 Mpa, revite con mortero color gris y todos los demás elementos necesarios para su correcta construcción y funcionamiento. Los anclajes y el acero de refuerzo se pagarán en su item respectivo. No incluye chapas ni machones menores de 0.70 mts de ancho.</v>
      </c>
      <c r="D471" s="4" t="str">
        <f>'CONTROL ACTAS'!D474</f>
        <v>m2</v>
      </c>
      <c r="E471" s="6">
        <f>'CONTROL ACTAS'!K474</f>
        <v>0</v>
      </c>
      <c r="F471" s="7">
        <f>+'CONTROL ACTAS'!F474</f>
        <v>172970</v>
      </c>
      <c r="G471" s="29">
        <f t="shared" si="7"/>
        <v>0</v>
      </c>
    </row>
    <row r="472" spans="2:7" ht="92.4" x14ac:dyDescent="0.25">
      <c r="B472" s="28" t="str">
        <f>'CONTROL ACTAS'!B475</f>
        <v>AC42</v>
      </c>
      <c r="C472" s="5" t="str">
        <f>'CONTROL ACTAS'!C475</f>
        <v>Construccion de MAMPOSTERÍA PRENSADO LIVIANO Color terracota de 6 x 12 x  24.5  cm, instalado de 2.00 a 4.00 mts, revitado a ambas caras a la vista ,mortero de pega de 1:4 espesor max= 0.01 m. Incluye grounting de 17.5 Mpa, revite con mortero color gris y todos los demás elementos necesarios para su correcta construcción y funcionamiento. Los anclajes y el acero de refuerzo se pagarán en su item respectivo. No incluye chapas ni machones menores de 0.70 mts de ancho.</v>
      </c>
      <c r="D472" s="4" t="str">
        <f>'CONTROL ACTAS'!D475</f>
        <v>m2</v>
      </c>
      <c r="E472" s="6">
        <f>'CONTROL ACTAS'!K475</f>
        <v>0</v>
      </c>
      <c r="F472" s="7">
        <f>+'CONTROL ACTAS'!F475</f>
        <v>219128</v>
      </c>
      <c r="G472" s="29">
        <f t="shared" si="7"/>
        <v>0</v>
      </c>
    </row>
    <row r="473" spans="2:7" ht="92.4" x14ac:dyDescent="0.25">
      <c r="B473" s="28" t="str">
        <f>'CONTROL ACTAS'!B476</f>
        <v>AC43</v>
      </c>
      <c r="C473" s="5" t="str">
        <f>'CONTROL ACTAS'!C476</f>
        <v>Construccion de MAMPOSTERÍA PRENSADO LIVIANO Color terracota de 6 x 12 x  24.5  cm, instalado de 4.00 a adelante, revitado a ambas caras a la vista ,mortero de pega de 1:4 espesor max= 0.01 m. Incluye grounting de 17.5 Mpa, revite con mortero color gris y todos los demás elementos necesarios para su correcta construcción y funcionamiento. Los anclajes y el acero de refuerzo se pagarán en su item respectivo. No incluye chapas ni machones menores de 0.70 mts de ancho.</v>
      </c>
      <c r="D473" s="4" t="str">
        <f>'CONTROL ACTAS'!D476</f>
        <v>m2</v>
      </c>
      <c r="E473" s="6">
        <f>'CONTROL ACTAS'!K476</f>
        <v>0</v>
      </c>
      <c r="F473" s="7">
        <f>+'CONTROL ACTAS'!F476</f>
        <v>241181</v>
      </c>
      <c r="G473" s="29">
        <f t="shared" si="7"/>
        <v>0</v>
      </c>
    </row>
    <row r="474" spans="2:7" ht="105.6" x14ac:dyDescent="0.25">
      <c r="B474" s="28" t="str">
        <f>'CONTROL ACTAS'!B477</f>
        <v>AC44</v>
      </c>
      <c r="C474" s="5" t="str">
        <f>'CONTROL ACTAS'!C477</f>
        <v>Construcción de MACHÓN (ENTRE 0,00mt Y 0.70mt DE ANCHO) en MAMPOSTERÍA PRENSADO LIVIANO Color terracota de 6 x 12 x  24.5  cm, incluye el suministro y el transporte del ladrillo, revite en mortero de pega 1:4 de espesor max=0.01 m, acabado a la vista para revitar las dos caras. Todos los cortes se realizarán a máquina. (Según norma Icontec 451, 296 y la Astm C-652 y C-34). Muestra de calidad seleccionada y color, para aprobación del arquitecto. El acero de refuerzo, los anclajes de dovelas y el concreto fluido se pagará en su ítem respectivo</v>
      </c>
      <c r="D474" s="4" t="str">
        <f>'CONTROL ACTAS'!D477</f>
        <v>m</v>
      </c>
      <c r="E474" s="6">
        <f>'CONTROL ACTAS'!K477</f>
        <v>0</v>
      </c>
      <c r="F474" s="7">
        <f>+'CONTROL ACTAS'!F477</f>
        <v>91442</v>
      </c>
      <c r="G474" s="29">
        <f t="shared" si="7"/>
        <v>0</v>
      </c>
    </row>
    <row r="475" spans="2:7" ht="52.8" x14ac:dyDescent="0.25">
      <c r="B475" s="28" t="str">
        <f>'CONTROL ACTAS'!B478</f>
        <v>AC45</v>
      </c>
      <c r="C475" s="5" t="str">
        <f>'CONTROL ACTAS'!C478</f>
        <v>Construcción de MACHÓN (ENTRE 0,00mt Y 0.70mt DE ANCHO) en LADRILLO DE 12 X 20 X 40 cm. ranurado común  de perforación horizonaltes, instalado de 0.00 m en adelante. Incluye el suministro y el transporte del ladrillo. El acero de refuerzo se pagará en su ítem respectivo</v>
      </c>
      <c r="D475" s="4" t="str">
        <f>'CONTROL ACTAS'!D478</f>
        <v>m</v>
      </c>
      <c r="E475" s="6">
        <f>'CONTROL ACTAS'!K478</f>
        <v>0</v>
      </c>
      <c r="F475" s="7">
        <f>+'CONTROL ACTAS'!F478</f>
        <v>33766</v>
      </c>
      <c r="G475" s="29">
        <f t="shared" si="7"/>
        <v>0</v>
      </c>
    </row>
    <row r="476" spans="2:7" ht="52.8" x14ac:dyDescent="0.25">
      <c r="B476" s="28" t="str">
        <f>'CONTROL ACTAS'!B479</f>
        <v>AC46</v>
      </c>
      <c r="C476" s="5" t="str">
        <f>'CONTROL ACTAS'!C479</f>
        <v>ACARREO INTERNO MANUAL VERTICAL de concretos preparados/materiales de playa en obra desde el nivel de piso 0.00 en adelante. Incluye molinete, poleas y todo lo necesario para realizar la actividad. El transporte horizontal se pagará en su ítem respectivo.</v>
      </c>
      <c r="D476" s="4" t="str">
        <f>'CONTROL ACTAS'!D479</f>
        <v>m3</v>
      </c>
      <c r="E476" s="6">
        <f>'CONTROL ACTAS'!K479</f>
        <v>0</v>
      </c>
      <c r="F476" s="7">
        <f>+'CONTROL ACTAS'!F479</f>
        <v>16385</v>
      </c>
      <c r="G476" s="29">
        <f t="shared" si="7"/>
        <v>0</v>
      </c>
    </row>
    <row r="477" spans="2:7" ht="39.6" x14ac:dyDescent="0.25">
      <c r="B477" s="28" t="str">
        <f>'CONTROL ACTAS'!B480</f>
        <v>AC47</v>
      </c>
      <c r="C477" s="5" t="str">
        <f>'CONTROL ACTAS'!C480</f>
        <v xml:space="preserve">ACARREO INTERNO MANUAL HORIZONTAL de concretos preparados/materiales de playa en obra el punto de preparación y/o acopio al interior de la obra (de 0.00 a 30.00 mts). </v>
      </c>
      <c r="D477" s="4" t="str">
        <f>'CONTROL ACTAS'!D480</f>
        <v>m3</v>
      </c>
      <c r="E477" s="6">
        <f>'CONTROL ACTAS'!K480</f>
        <v>0</v>
      </c>
      <c r="F477" s="7">
        <f>+'CONTROL ACTAS'!F480</f>
        <v>10118</v>
      </c>
      <c r="G477" s="29">
        <f t="shared" si="7"/>
        <v>0</v>
      </c>
    </row>
    <row r="478" spans="2:7" ht="118.8" x14ac:dyDescent="0.25">
      <c r="B478" s="28" t="str">
        <f>'CONTROL ACTAS'!B481</f>
        <v>AC48</v>
      </c>
      <c r="C478" s="5" t="str">
        <f>'CONTROL ACTAS'!C481</f>
        <v>Construcción de PISO EN CONCRETO PULIDO DE 21 Mpa, con un ESPESOR DE 5 cm,modulado 1,0 x 1.0 m. Incluye suministro y transporte de los materiales, formaletas,  Sikafloor 3 Quarzt Top Neutro o equivalente, dosificado 5 kg/m2, acabado con helicóptero, marcación de dilataciones con cortadora y todo lo necesario para su correcta ejecución y funcionamiento. el acero de refuerzo se pagará en su respectivo. La aplicacion tecnica se debe hacer siguiendo todas las instrucciones y recomendaciones del fabricante y se debe coordinar con el vaciado del piso en concreto.</v>
      </c>
      <c r="D478" s="4" t="str">
        <f>'CONTROL ACTAS'!D481</f>
        <v>m2</v>
      </c>
      <c r="E478" s="6">
        <f>'CONTROL ACTAS'!K481</f>
        <v>0</v>
      </c>
      <c r="F478" s="7">
        <f>+'CONTROL ACTAS'!F481</f>
        <v>147089</v>
      </c>
      <c r="G478" s="29">
        <f t="shared" si="7"/>
        <v>0</v>
      </c>
    </row>
    <row r="479" spans="2:7" ht="118.8" x14ac:dyDescent="0.25">
      <c r="B479" s="28" t="str">
        <f>'CONTROL ACTAS'!B482</f>
        <v>AC49</v>
      </c>
      <c r="C479" s="5" t="str">
        <f>'CONTROL ACTAS'!C482</f>
        <v>Suministro, transporte y colocación de PISO CERÁMICO DUROPISO CANTERA 51 x 51  cm, o su equivalente, colores Blanco, con prueba de resistencia de abrasión 5. Incluye,  juntas cada 1.80m x 1.80 m, pegacor de Sumicol o equivalente para la pega de la cerámica,  lechada tipo concolor de Sumicol o equivalente, color aprobado por la interventoría, remates, cortes con máquina, crucetas plasticas de 2 mm. y todo lo necesario para su correcta instalación y funcionamiento. El mortero de nivelacion se paga en su item respectivo. Se debe entregar muestra previa a la instalación para la aprobación de la interventoría</v>
      </c>
      <c r="D479" s="4" t="str">
        <f>'CONTROL ACTAS'!D482</f>
        <v>m2</v>
      </c>
      <c r="E479" s="6">
        <f>'CONTROL ACTAS'!K482</f>
        <v>0</v>
      </c>
      <c r="F479" s="7">
        <f>+'CONTROL ACTAS'!F482</f>
        <v>95351</v>
      </c>
      <c r="G479" s="29">
        <f t="shared" si="7"/>
        <v>0</v>
      </c>
    </row>
    <row r="480" spans="2:7" ht="118.8" x14ac:dyDescent="0.25">
      <c r="B480" s="28" t="str">
        <f>'CONTROL ACTAS'!B483</f>
        <v>AC50</v>
      </c>
      <c r="C480" s="5" t="str">
        <f>'CONTROL ACTAS'!C483</f>
        <v>Suministro, transporte e instalación tanque rectangular fabricado en poliéster reforzado con fibra de vidrio, con fondo plano y techo plano, con capacidad de almacenar 32.526 litros de AGUA, con medidas específicas de 3.90m de ancho x 5.60m de largo x 1.80m de alto, con acabado liso en el interior y semi liso en su exterior, pintado con gel coat blanco, talón inferior según el plano de 80cm de ancho x 66cm de alto, con descarga de 12” y demás acoples especificados en el plano, tapa superior de 60cm x 60cm para inspección y mantenimiento. Segun diseños. LAS VALVULAS Y ACCESORIOS SERÁN PAGADOS EN SU ITEM RESPECTIVO.</v>
      </c>
      <c r="D480" s="4" t="str">
        <f>'CONTROL ACTAS'!D483</f>
        <v>un</v>
      </c>
      <c r="E480" s="6">
        <f>'CONTROL ACTAS'!K483</f>
        <v>0</v>
      </c>
      <c r="F480" s="7">
        <f>+'CONTROL ACTAS'!F483</f>
        <v>73198268.163611114</v>
      </c>
      <c r="G480" s="29">
        <f t="shared" si="7"/>
        <v>0</v>
      </c>
    </row>
    <row r="481" spans="2:7" ht="105.6" x14ac:dyDescent="0.25">
      <c r="B481" s="28" t="str">
        <f>'CONTROL ACTAS'!B484</f>
        <v>AC51</v>
      </c>
      <c r="C481" s="5" t="str">
        <f>'CONTROL ACTAS'!C484</f>
        <v>Suministro, transporte e instalación tanque rectangular con compartimentos internos para desarenador, tanque de almacenamiento reúso de 12.000 litros y lecho filtrante, con medidas específicas de 5.40m de largo x 3.47m de ancho x 1.80m de alto, con talón de 90cm de alto x 80cm de ancho y tapa superior para inspección y mantenimiento. Refuerzos en tubería cuadrada revestida con poliéster y fibra de vidrio. Segun diseños. LAS VALVULAS Y ACCESORIOS SERÁN PAGADOS EN SU ITEM RESPECTIVO.</v>
      </c>
      <c r="D481" s="4" t="str">
        <f>'CONTROL ACTAS'!D484</f>
        <v>un</v>
      </c>
      <c r="E481" s="6">
        <f>'CONTROL ACTAS'!K484</f>
        <v>0</v>
      </c>
      <c r="F481" s="7">
        <f>+'CONTROL ACTAS'!F484</f>
        <v>65830040.898166664</v>
      </c>
      <c r="G481" s="29">
        <f t="shared" si="7"/>
        <v>0</v>
      </c>
    </row>
    <row r="482" spans="2:7" ht="105.6" x14ac:dyDescent="0.25">
      <c r="B482" s="28" t="str">
        <f>'CONTROL ACTAS'!B485</f>
        <v>AC52</v>
      </c>
      <c r="C482" s="5" t="str">
        <f>'CONTROL ACTAS'!C485</f>
        <v>Suministro, transporte e instalación de tanque en fibra de vidrio con capacidad para 10 m3 con dimensiones de diámetro 2.30 metros, altura de 2.45 metros tapa plana en la parte superior del tanque, fabricado en Resina poliéster semiflexible. Fibra de vidrio Tela Matt 700 de 450gramos/metro2 y Woven Roving de 800, cilindro vertical de fondo plano. Norma de fabricación 2888 icontec. Incluye las perforaciones para succión, purga, rebose, llenado y según diseños hidráulicos. LAS VALVULAS Y ACCESORIOS SE PAGARAN EN SU ITEM RESPECTIVO.</v>
      </c>
      <c r="D482" s="4" t="str">
        <f>'CONTROL ACTAS'!D485</f>
        <v>un</v>
      </c>
      <c r="E482" s="6">
        <f>'CONTROL ACTAS'!K485</f>
        <v>0</v>
      </c>
      <c r="F482" s="7">
        <f>+'CONTROL ACTAS'!F485</f>
        <v>9760297.7145277783</v>
      </c>
      <c r="G482" s="29">
        <f t="shared" si="7"/>
        <v>0</v>
      </c>
    </row>
    <row r="483" spans="2:7" ht="52.8" x14ac:dyDescent="0.25">
      <c r="B483" s="28" t="str">
        <f>'CONTROL ACTAS'!B486</f>
        <v>AC53</v>
      </c>
      <c r="C483" s="5" t="str">
        <f>'CONTROL ACTAS'!C486</f>
        <v>Suministro, transporte y aplicación de hidrófugo impermeabilizante del tipo siliconite (Sika transparente o equivalente) o equivalente para mampostería de fachadas, con todos los elementos necesarios para su correcta instalación y funcionamiento.</v>
      </c>
      <c r="D483" s="4" t="str">
        <f>'CONTROL ACTAS'!D486</f>
        <v>m2</v>
      </c>
      <c r="E483" s="6">
        <f>'CONTROL ACTAS'!K486</f>
        <v>675</v>
      </c>
      <c r="F483" s="7">
        <f>+'CONTROL ACTAS'!F486</f>
        <v>26015.954603888891</v>
      </c>
      <c r="G483" s="29">
        <f t="shared" si="7"/>
        <v>17560769</v>
      </c>
    </row>
    <row r="484" spans="2:7" ht="39.6" x14ac:dyDescent="0.25">
      <c r="B484" s="28" t="str">
        <f>'CONTROL ACTAS'!B487</f>
        <v>AC54</v>
      </c>
      <c r="C484" s="5" t="str">
        <f>'CONTROL ACTAS'!C487</f>
        <v>Suministro, transporte y aplicación de sika limpiador para fachadas 1:5 o equivalente para lavada de muros exteriores, con todos los elementos necesarios para su correcta instalación y funcionamiento.</v>
      </c>
      <c r="D484" s="4" t="str">
        <f>'CONTROL ACTAS'!D487</f>
        <v>m2</v>
      </c>
      <c r="E484" s="6">
        <f>'CONTROL ACTAS'!K487</f>
        <v>1250</v>
      </c>
      <c r="F484" s="7">
        <f>+'CONTROL ACTAS'!F487</f>
        <v>10365.333483638888</v>
      </c>
      <c r="G484" s="29">
        <f t="shared" si="7"/>
        <v>12956666</v>
      </c>
    </row>
    <row r="485" spans="2:7" ht="92.4" x14ac:dyDescent="0.25">
      <c r="B485" s="28" t="str">
        <f>'CONTROL ACTAS'!B488</f>
        <v>AC55</v>
      </c>
      <c r="C485" s="5" t="str">
        <f>'CONTROL ACTAS'!C488</f>
        <v>Suministro, transporte y colocación de sanitario discapacitado (línea Acuajet ref. 02640 de Corona o equivalente), color blanco, bajo consumo 6lt., diseño de dos piezas, taza redonda, sifón esmaltado, grifería antisifón, anillo abierto, abasto metálico, válvula de regulación metalica con manguera flexible metalica, brida de fijación con tapón roscado, emboquillado con silicona antihongos y todos los demás elementos necesarios para su correcta instalación y puesta en funcionamiento.</v>
      </c>
      <c r="D485" s="4" t="str">
        <f>'CONTROL ACTAS'!D488</f>
        <v>un</v>
      </c>
      <c r="E485" s="6">
        <f>'CONTROL ACTAS'!K488</f>
        <v>0</v>
      </c>
      <c r="F485" s="7">
        <f>+'CONTROL ACTAS'!F488</f>
        <v>792375.33079600008</v>
      </c>
      <c r="G485" s="29">
        <f t="shared" si="7"/>
        <v>0</v>
      </c>
    </row>
    <row r="486" spans="2:7" ht="79.2" x14ac:dyDescent="0.25">
      <c r="B486" s="28" t="str">
        <f>'CONTROL ACTAS'!B489</f>
        <v>AC56</v>
      </c>
      <c r="C486" s="5" t="str">
        <f>'CONTROL ACTAS'!C489</f>
        <v>Suministro, transporte y colocación de lavamanos para discapacitados (línea Acuajet de Corona o su equivalente) color blanco, de colgar. Incluye grifería metálica con acabado cromado, tipo monocontrol baja tipo ganamax basic o su equivalente, abasto metálico acabado cromado, sifón botella y todos los demás elementos necesarios para su correcta instalación y funcionamiento.</v>
      </c>
      <c r="D486" s="4" t="str">
        <f>'CONTROL ACTAS'!D489</f>
        <v>un</v>
      </c>
      <c r="E486" s="6">
        <f>'CONTROL ACTAS'!K489</f>
        <v>0</v>
      </c>
      <c r="F486" s="7">
        <f>+'CONTROL ACTAS'!F489</f>
        <v>1133308.0273354468</v>
      </c>
      <c r="G486" s="29">
        <f t="shared" si="7"/>
        <v>0</v>
      </c>
    </row>
    <row r="487" spans="2:7" ht="66" x14ac:dyDescent="0.25">
      <c r="B487" s="28" t="str">
        <f>'CONTROL ACTAS'!B490</f>
        <v>AC57</v>
      </c>
      <c r="C487" s="5" t="str">
        <f>'CONTROL ACTAS'!C490</f>
        <v>Suministro, transporte y colocación de barra de seguridad para discapacitados, con una longitud de 30,48 cm. y un diámetro de 1¼" en acero inoxidable. Incluye pernos para anclaje, escudos en acero inoxidable y todos los elementos necesarios para su correcta instalación y funcionamiento, según diseño.</v>
      </c>
      <c r="D487" s="4" t="str">
        <f>'CONTROL ACTAS'!D490</f>
        <v>un</v>
      </c>
      <c r="E487" s="6">
        <f>'CONTROL ACTAS'!K490</f>
        <v>0</v>
      </c>
      <c r="F487" s="7">
        <f>+'CONTROL ACTAS'!F490</f>
        <v>236491.03027777778</v>
      </c>
      <c r="G487" s="29">
        <f t="shared" si="7"/>
        <v>0</v>
      </c>
    </row>
    <row r="488" spans="2:7" ht="39.6" x14ac:dyDescent="0.25">
      <c r="B488" s="28" t="str">
        <f>'CONTROL ACTAS'!B491</f>
        <v>AC58</v>
      </c>
      <c r="C488" s="5" t="str">
        <f>'CONTROL ACTAS'!C491</f>
        <v>Suministro, transporte y colocación de agarradera tipo H (piso-pared) para discapacitados de diámetro 1 1/2", para sanitario. Incluye todos los demás elementos necesarios para su correcta instalación y funcionamiento.</v>
      </c>
      <c r="D488" s="4" t="str">
        <f>'CONTROL ACTAS'!D491</f>
        <v>un</v>
      </c>
      <c r="E488" s="6">
        <f>'CONTROL ACTAS'!K491</f>
        <v>0</v>
      </c>
      <c r="F488" s="7">
        <f>+'CONTROL ACTAS'!F491</f>
        <v>380659.41702777782</v>
      </c>
      <c r="G488" s="29">
        <f t="shared" si="7"/>
        <v>0</v>
      </c>
    </row>
    <row r="489" spans="2:7" ht="132" x14ac:dyDescent="0.25">
      <c r="B489" s="28" t="str">
        <f>'CONTROL ACTAS'!B492</f>
        <v>AC59</v>
      </c>
      <c r="C489" s="5" t="str">
        <f>'CONTROL ACTAS'!C492</f>
        <v>Suministro, transporte y colocación de muros en SUPERBOARD con placas en fibro cemento e=8 mm 2 CARAS, con un espesor de aprox de 12 cm (ancho del perfil mas espesor de placa). Incluye estructura metálica para armado y soporte parales con modulación a 24", perfiles esquineros, placa de fibrocemento superboard e= 8 mm, cinta malla para junta, tornillería auto perforante, chazos de impacto, masilla para juntas s/b acabado liso y todos los demás elementos necesarios para su correcta instalación y funcionamiento. No incluye pintura o acabado final este será pagado en su item respectivo. No incluye refuerzo o soportes adicionales a los incluidos en el presente item.</v>
      </c>
      <c r="D489" s="4" t="str">
        <f>'CONTROL ACTAS'!D492</f>
        <v>m2</v>
      </c>
      <c r="E489" s="6">
        <f>'CONTROL ACTAS'!K492</f>
        <v>0</v>
      </c>
      <c r="F489" s="7">
        <f>+'CONTROL ACTAS'!F492</f>
        <v>210559.02914568887</v>
      </c>
      <c r="G489" s="29">
        <f t="shared" si="7"/>
        <v>0</v>
      </c>
    </row>
    <row r="490" spans="2:7" ht="132" x14ac:dyDescent="0.25">
      <c r="B490" s="28" t="str">
        <f>'CONTROL ACTAS'!B493</f>
        <v>AC60</v>
      </c>
      <c r="C490" s="5" t="str">
        <f>'CONTROL ACTAS'!C493</f>
        <v>Suministro, transporte e instalación de puerta piso de 0.60 x 1.80 m, en acero inoxidable AISI 304, calibre 20 acabado satinado, paneles entamborados con un espesor de 30 mm., calidad Socoda o su equivalente. Incluye icopor en su interior, zocalo en acero inoxidable, estructura interna de los paneles en tubería cuadrada de 25 mm. en lámina galvanizada con un espesor de 0.9mm., bisagras pivotantes en acero inoxidable, con apertura de 110º, elementos de anclaje a 90º y pasadores  en acero inoxidable, tornillo de ensamble antivandálico tipo One Way y todos los elementos necesarios para su correcta instalación y funcionamiento. Para duchas publicas.</v>
      </c>
      <c r="D490" s="4" t="str">
        <f>'CONTROL ACTAS'!D493</f>
        <v>un</v>
      </c>
      <c r="E490" s="6">
        <f>'CONTROL ACTAS'!K493</f>
        <v>0</v>
      </c>
      <c r="F490" s="7">
        <f>+'CONTROL ACTAS'!F493</f>
        <v>1122939.93</v>
      </c>
      <c r="G490" s="29">
        <f t="shared" si="7"/>
        <v>0</v>
      </c>
    </row>
    <row r="491" spans="2:7" ht="66" x14ac:dyDescent="0.25">
      <c r="B491" s="28" t="str">
        <f>'CONTROL ACTAS'!B494</f>
        <v>AC61</v>
      </c>
      <c r="C491" s="5" t="str">
        <f>'CONTROL ACTAS'!C494</f>
        <v xml:space="preserve">Suministro, transporte e instalacion lavamanos corrido en acero inoxidable AISI 304 calibre 18 de 4150 x 600 x 350 (BAÑO 1) según diseños . Incluye soporte angulares para fijados a muro, perforacion para griferia y canastilla de 2". No Incluye accesorios ni instalacion de los mismos estos se pagarán en su respectivo item. </v>
      </c>
      <c r="D491" s="4" t="str">
        <f>'CONTROL ACTAS'!D494</f>
        <v>un</v>
      </c>
      <c r="E491" s="6">
        <f>'CONTROL ACTAS'!K494</f>
        <v>0</v>
      </c>
      <c r="F491" s="7">
        <f>+'CONTROL ACTAS'!F494</f>
        <v>10086046.109999999</v>
      </c>
      <c r="G491" s="29">
        <f t="shared" si="7"/>
        <v>0</v>
      </c>
    </row>
    <row r="492" spans="2:7" ht="66" x14ac:dyDescent="0.25">
      <c r="B492" s="28" t="str">
        <f>'CONTROL ACTAS'!B495</f>
        <v>AC62</v>
      </c>
      <c r="C492" s="5" t="str">
        <f>'CONTROL ACTAS'!C495</f>
        <v>Suministro, transporte e instalacion lavamanos corrido en acero inoxidable AISI 304 calibre 18 de 1640 x 600 x 350 (BAÑO 2) ) según diseños . Incluye soporte angulares para fijados a muro, perforacion para griferia y canastilla de 2". No Incluye accesorios ni instalacion de los mismos estos se pagarán en su respectivo item.</v>
      </c>
      <c r="D492" s="4" t="str">
        <f>'CONTROL ACTAS'!D495</f>
        <v>un</v>
      </c>
      <c r="E492" s="6">
        <f>'CONTROL ACTAS'!K495</f>
        <v>0</v>
      </c>
      <c r="F492" s="7">
        <f>+'CONTROL ACTAS'!F495</f>
        <v>5351164.63</v>
      </c>
      <c r="G492" s="29">
        <f t="shared" si="7"/>
        <v>0</v>
      </c>
    </row>
    <row r="493" spans="2:7" ht="66" x14ac:dyDescent="0.25">
      <c r="B493" s="28" t="str">
        <f>'CONTROL ACTAS'!B496</f>
        <v>AC63</v>
      </c>
      <c r="C493" s="5" t="str">
        <f>'CONTROL ACTAS'!C496</f>
        <v>Suministro, transporte e instalacion lavamanos corrido en acero inoxidable AISI 304 calibre 18 de2270 x 600 x 350 (BAÑO 2) según diseños . Incluye soporte angulares para fijados a muro, perforacion para griferia y canastilla de 2". No Incluye accesorios ni instalacion de los mismos estos se pagarán en su respectivo item.</v>
      </c>
      <c r="D493" s="4" t="str">
        <f>'CONTROL ACTAS'!D496</f>
        <v>un</v>
      </c>
      <c r="E493" s="6">
        <f>'CONTROL ACTAS'!K496</f>
        <v>0</v>
      </c>
      <c r="F493" s="7">
        <f>+'CONTROL ACTAS'!F496</f>
        <v>5736117.7299999995</v>
      </c>
      <c r="G493" s="29">
        <f t="shared" si="7"/>
        <v>0</v>
      </c>
    </row>
    <row r="494" spans="2:7" ht="66" x14ac:dyDescent="0.25">
      <c r="B494" s="28" t="str">
        <f>'CONTROL ACTAS'!B497</f>
        <v>AC64</v>
      </c>
      <c r="C494" s="5" t="str">
        <f>'CONTROL ACTAS'!C497</f>
        <v>Suministro, transporte e instalacion lavamanos corrido en acero inoxidable AISI 304 calibre 18 de 2180 x 600 x 350 (BAÑO 5)  según diseños . Incluye soporte angulares para fijados a muro, perforacion para griferia y canastilla de 2". No Incluye accesorios ni instalacion de los mismos estos se pagarán en su respectivo item.</v>
      </c>
      <c r="D494" s="4" t="str">
        <f>'CONTROL ACTAS'!D497</f>
        <v>un</v>
      </c>
      <c r="E494" s="6">
        <f>'CONTROL ACTAS'!K497</f>
        <v>0</v>
      </c>
      <c r="F494" s="7">
        <f>+'CONTROL ACTAS'!F497</f>
        <v>5543641.1799999997</v>
      </c>
      <c r="G494" s="29">
        <f t="shared" si="7"/>
        <v>0</v>
      </c>
    </row>
    <row r="495" spans="2:7" ht="66" x14ac:dyDescent="0.25">
      <c r="B495" s="28" t="str">
        <f>'CONTROL ACTAS'!B498</f>
        <v>AC65</v>
      </c>
      <c r="C495" s="5" t="str">
        <f>'CONTROL ACTAS'!C498</f>
        <v>Suministro, transporte e instalacion lavamanos corrido en acero inoxidable AISI 304 calibre 18 de 2750 x 600 x 350 (BAÑO 5)  según diseños . Incluye soporte angulares para fijados a muro, perforacion para griferia y canastilla de 2". No Incluye accesorios ni instalacion de los mismos estos se pagarán en su respectivo item.</v>
      </c>
      <c r="D495" s="4" t="str">
        <f>'CONTROL ACTAS'!D498</f>
        <v>un</v>
      </c>
      <c r="E495" s="6">
        <f>'CONTROL ACTAS'!K498</f>
        <v>0</v>
      </c>
      <c r="F495" s="7">
        <f>+'CONTROL ACTAS'!F498</f>
        <v>7284075.6799999997</v>
      </c>
      <c r="G495" s="29">
        <f t="shared" si="7"/>
        <v>0</v>
      </c>
    </row>
    <row r="496" spans="2:7" ht="66" x14ac:dyDescent="0.25">
      <c r="B496" s="28" t="str">
        <f>'CONTROL ACTAS'!B499</f>
        <v>AC66</v>
      </c>
      <c r="C496" s="5" t="str">
        <f>'CONTROL ACTAS'!C499</f>
        <v>Colocación de duchas tipo Piscis sencilla de Grival o equivalente. Incluye suministro y transporte de los materiales, regadera cromada, llave con escudo cromados, tubería agua fría, accesorios, válvula economizadora y todos los demás elementos necesarios para su correcta instalación y funcionamiento.</v>
      </c>
      <c r="D496" s="4" t="str">
        <f>'CONTROL ACTAS'!D499</f>
        <v>m</v>
      </c>
      <c r="E496" s="6">
        <f>'CONTROL ACTAS'!K499</f>
        <v>0</v>
      </c>
      <c r="F496" s="7">
        <f>+'CONTROL ACTAS'!F499</f>
        <v>106279.82036239996</v>
      </c>
      <c r="G496" s="29">
        <f t="shared" si="7"/>
        <v>0</v>
      </c>
    </row>
    <row r="497" spans="2:7" ht="118.8" x14ac:dyDescent="0.25">
      <c r="B497" s="28" t="str">
        <f>'CONTROL ACTAS'!B500</f>
        <v>AC67</v>
      </c>
      <c r="C497" s="5" t="str">
        <f>'CONTROL ACTAS'!C500</f>
        <v xml:space="preserve">Construcción de VIGA AÉREAS DE AMARRE PARA ENCHAPAR de 0,08 m x 0,4 m. en concreto de 21 Mpa, hasta una altura de 3,5 m medidos desde el nivel de apoyo de la obra falsa hasta el nivel inferior de la viga. Incluye suministro, transporte y colocación del concreto, formaleta  suministro, transporte, armado y desarmado de la obra falsa requerida, vibrado, protección, curado y todos los demás elementos necesarios para su correcta construcción. El acero de refuerzo  y los anclajes se pagarán en su respectivo ítem según diseño y especificaciones establecidos en los planos. </v>
      </c>
      <c r="D497" s="4" t="str">
        <f>'CONTROL ACTAS'!D500</f>
        <v>m</v>
      </c>
      <c r="E497" s="6">
        <f>'CONTROL ACTAS'!K500</f>
        <v>0</v>
      </c>
      <c r="F497" s="7">
        <f>+'CONTROL ACTAS'!F500</f>
        <v>105170.78020465636</v>
      </c>
      <c r="G497" s="29">
        <f t="shared" si="7"/>
        <v>0</v>
      </c>
    </row>
    <row r="498" spans="2:7" ht="118.8" x14ac:dyDescent="0.25">
      <c r="B498" s="28" t="str">
        <f>'CONTROL ACTAS'!B501</f>
        <v>AC68</v>
      </c>
      <c r="C498" s="5" t="str">
        <f>'CONTROL ACTAS'!C501</f>
        <v>Construcción de VIGA AÉREAS DE AMARRE CUBIERTA PARA ENCHAPAR desde 3.90 m en adelante medidos desde el nivel de apoyo de la obra falsa hasta el nivel inferior de la viga. el  0,08 m x 0,4 m. en concreto de 21 Mpa. Incluye suministro, transporte y colocación del concreto, formaleta de primera calidad o equivalente, suministro, transporte, armado y desarmado de la obra falsa requerida, vibrado, protección, curado y todos los demás elementos necesarios para su correcta construcción. El acero de refuerzo y los anclajes se pagarán en su respectivo ítem según diseño y especificaciones establecidos en los planos.</v>
      </c>
      <c r="D498" s="4" t="str">
        <f>'CONTROL ACTAS'!D501</f>
        <v>m2</v>
      </c>
      <c r="E498" s="6">
        <f>'CONTROL ACTAS'!K501</f>
        <v>0</v>
      </c>
      <c r="F498" s="7">
        <f>+'CONTROL ACTAS'!F501</f>
        <v>119015.46448395075</v>
      </c>
      <c r="G498" s="29">
        <f t="shared" si="7"/>
        <v>0</v>
      </c>
    </row>
    <row r="499" spans="2:7" ht="171.6" x14ac:dyDescent="0.25">
      <c r="B499" s="28" t="str">
        <f>'CONTROL ACTAS'!B502</f>
        <v>AC69</v>
      </c>
      <c r="C499" s="5" t="str">
        <f>'CONTROL ACTAS'!C502</f>
        <v>Construcción de MAMPOSTERÍA EN LADRILLO PORTANTE TIPO BOCADILLO de perforación vertical, de 6x15x30, ESPESOR DE 15 cm, hasta una altura de 3,50mts, con ladrillos salientes según diseño, color terracota, revitado dos caras. Incluye el suministro y transporte del ladrillo, mortero de pega y de revite 1:4 espesor max=0.01 m, color gris, . Incluye  andamios y todo lo necesario para su correcta construcción. Todos los cortes se realizarán a máquina. (Según norma Icontec 451, 296 y la Astm C-652 y C-34). Muestra de calidad seleccionada y color, para aprobación del arquitecto. Los elementos conectores para el anclaje de las dovelas se dejan previamente embebidos en el vaciado de los concretos de vigas y/o losas. El concreto fluido, anclajes y el acero de refuerzo se pagarán en su ítem respectivo. No incluye chapas ni machones menores de 0.70 mts de ancho. En Fachadas</v>
      </c>
      <c r="D499" s="4" t="str">
        <f>'CONTROL ACTAS'!D502</f>
        <v>m2</v>
      </c>
      <c r="E499" s="6">
        <f>'CONTROL ACTAS'!K502</f>
        <v>0</v>
      </c>
      <c r="F499" s="7">
        <f>+'CONTROL ACTAS'!F502</f>
        <v>213699.66498101008</v>
      </c>
      <c r="G499" s="29">
        <f t="shared" si="7"/>
        <v>0</v>
      </c>
    </row>
    <row r="500" spans="2:7" ht="171.6" x14ac:dyDescent="0.25">
      <c r="B500" s="28" t="str">
        <f>'CONTROL ACTAS'!B503</f>
        <v>AC70</v>
      </c>
      <c r="C500" s="5" t="str">
        <f>'CONTROL ACTAS'!C503</f>
        <v>Construcción de MAMPOSTERÍA EN LADRILLO PORTANTE TIPO BOCADILLO de perforación vertical, de 6x15x30, ESPESOR DE 15 cm, desde 3.50 mts en adelante,con ladrillos salientes según diseño, color terracota, revitado dos caras. Incluye el suministro y transporte del ladrillo, mortero de pega y de revite 1:4 espesor max=0.01 m, color gris. Incluye  andamios y todo lo necesario para su correcta construcción. Todos los cortes se realizarán a máquina. (Según norma Icontec 451, 296 y la Astm C-652 y C-34). Muestra de calidad seleccionada y color, para aprobación del arquitecto. Los elementos conectores para el anclaje de las dovelas se dejan previamente embebidos en el vaciado de los concretos de vigas y/o losas. El concreto fluido y el acero de refuerzo se pagarán en su ítem respectivo. No incluye chapas ni machones menores de 0.70 mts de ancho. En fachadas</v>
      </c>
      <c r="D500" s="4" t="str">
        <f>'CONTROL ACTAS'!D503</f>
        <v>m2</v>
      </c>
      <c r="E500" s="6">
        <f>'CONTROL ACTAS'!K503</f>
        <v>253.25</v>
      </c>
      <c r="F500" s="7">
        <f>+'CONTROL ACTAS'!F503</f>
        <v>217963.68091313637</v>
      </c>
      <c r="G500" s="29">
        <f t="shared" si="7"/>
        <v>55199302</v>
      </c>
    </row>
    <row r="501" spans="2:7" ht="118.8" x14ac:dyDescent="0.25">
      <c r="B501" s="28" t="str">
        <f>'CONTROL ACTAS'!B504</f>
        <v>AC71</v>
      </c>
      <c r="C501" s="5" t="str">
        <f>'CONTROL ACTAS'!C504</f>
        <v>Construccion de MAMPOSTERÍA PRENSADO LIVIANO Color terracota de 24.5 x 12 x 6 cm, instalado de 4 mts en adelante. Incluye el suministro y transporte del ladrillo, el mortero de pega 1:4 espesor max=0.01 y todos los demás elementos necesarios para su correcta construcción y funcionamiento. Los elementos conectores para el anclaje de las dovelas se dejan previamente embebidos en el vaciado de los concretos de vigas y/o losas. El concreto fluido y el acero de refuerzo se pagarán en su ítem respectivo.  No incluye chapas ni machones menores de 0.70 mts de ancho.</v>
      </c>
      <c r="D501" s="4" t="str">
        <f>'CONTROL ACTAS'!D504</f>
        <v>m2</v>
      </c>
      <c r="E501" s="6">
        <f>'CONTROL ACTAS'!K504</f>
        <v>800</v>
      </c>
      <c r="F501" s="7">
        <f>+'CONTROL ACTAS'!F504</f>
        <v>171993.06186509889</v>
      </c>
      <c r="G501" s="29">
        <f t="shared" si="7"/>
        <v>137594449</v>
      </c>
    </row>
    <row r="502" spans="2:7" ht="66" x14ac:dyDescent="0.25">
      <c r="B502" s="28" t="str">
        <f>'CONTROL ACTAS'!B505</f>
        <v>AC72</v>
      </c>
      <c r="C502" s="5" t="str">
        <f>'CONTROL ACTAS'!C505</f>
        <v>Suministro, fabricación, transporte e instalación de estructura metálica, para soporte de fachada. Incluye materia prima 100%, platinas, IP, tornilería y soldadura, modelado BIM, planos de diseño, de fabricación y montaje y todo lo necesario para su correcta funcionalidad, No inluye obra civil</v>
      </c>
      <c r="D502" s="4" t="str">
        <f>'CONTROL ACTAS'!D505</f>
        <v>m</v>
      </c>
      <c r="E502" s="6">
        <f>'CONTROL ACTAS'!K505</f>
        <v>0</v>
      </c>
      <c r="F502" s="7">
        <f>+'CONTROL ACTAS'!F505</f>
        <v>1035834.6870000002</v>
      </c>
      <c r="G502" s="29">
        <f t="shared" si="7"/>
        <v>0</v>
      </c>
    </row>
    <row r="503" spans="2:7" ht="52.8" x14ac:dyDescent="0.25">
      <c r="B503" s="28" t="str">
        <f>'CONTROL ACTAS'!B506</f>
        <v>AC73</v>
      </c>
      <c r="C503" s="5" t="str">
        <f>'CONTROL ACTAS'!C506</f>
        <v>Colocación de GROUTING en concreto de 16.8 Mpa, para rellenos de muros en ladrillo prensado liviano de  24.5 m x12 m x 0.06 m con perforación vertical. Incluye mano de obra y todos demás elementos necesarios para su correcta construcción. No incluye refuerzo.</v>
      </c>
      <c r="D503" s="4" t="str">
        <f>'CONTROL ACTAS'!D506</f>
        <v>m</v>
      </c>
      <c r="E503" s="6">
        <f>'CONTROL ACTAS'!K506</f>
        <v>300</v>
      </c>
      <c r="F503" s="7">
        <f>+'CONTROL ACTAS'!F506</f>
        <v>6064.2353709549898</v>
      </c>
      <c r="G503" s="29">
        <f t="shared" si="7"/>
        <v>1819270</v>
      </c>
    </row>
    <row r="504" spans="2:7" ht="52.8" x14ac:dyDescent="0.25">
      <c r="B504" s="28" t="str">
        <f>'CONTROL ACTAS'!B507</f>
        <v>AC74</v>
      </c>
      <c r="C504" s="5" t="str">
        <f>'CONTROL ACTAS'!C507</f>
        <v>Colocación de GROUTING en concreto de 16.8 Mpa, para rellenos de muros en ladrillo portante de  29 m x15m x 0.06 m con perforación vertical. Incluye mano de obra y todos demás elementos necesarios para su correcta construcción. No incluye refuerzo.</v>
      </c>
      <c r="D504" s="4" t="str">
        <f>'CONTROL ACTAS'!D507</f>
        <v>un</v>
      </c>
      <c r="E504" s="6">
        <f>'CONTROL ACTAS'!K507</f>
        <v>3200</v>
      </c>
      <c r="F504" s="7">
        <f>+'CONTROL ACTAS'!F507</f>
        <v>10131.809351458794</v>
      </c>
      <c r="G504" s="29">
        <f t="shared" si="7"/>
        <v>32421789</v>
      </c>
    </row>
    <row r="505" spans="2:7" ht="26.4" x14ac:dyDescent="0.25">
      <c r="B505" s="28" t="str">
        <f>'CONTROL ACTAS'!B508</f>
        <v>AC75</v>
      </c>
      <c r="C505" s="5" t="str">
        <f>'CONTROL ACTAS'!C508</f>
        <v>Suministro, transporte e instalación de extractor de olores eléctrico incluye todos los accesorios para su correcto funcionamiento.</v>
      </c>
      <c r="D505" s="4" t="str">
        <f>'CONTROL ACTAS'!D508</f>
        <v>un</v>
      </c>
      <c r="E505" s="6">
        <f>'CONTROL ACTAS'!K508</f>
        <v>0</v>
      </c>
      <c r="F505" s="7">
        <f>+'CONTROL ACTAS'!F508</f>
        <v>320586.81643333333</v>
      </c>
      <c r="G505" s="29">
        <f t="shared" si="7"/>
        <v>0</v>
      </c>
    </row>
    <row r="506" spans="2:7" ht="66" x14ac:dyDescent="0.25">
      <c r="B506" s="28" t="str">
        <f>'CONTROL ACTAS'!B509</f>
        <v>AC76</v>
      </c>
      <c r="C506" s="5" t="str">
        <f>'CONTROL ACTAS'!C509</f>
        <v>Suministro, transporte y colocación de lavaescobas prefabricado en concreto forrado en granito de 40 x 35 x 20 cm. fondo blanco. Incluye mortero 1:4, sifón y todo los demás elementos necesarios para su correcta instalación y funcionamiento. La llave bocamanquera y el sifón se pagarán en su item respectivo.</v>
      </c>
      <c r="D506" s="4" t="str">
        <f>'CONTROL ACTAS'!D509</f>
        <v>m</v>
      </c>
      <c r="E506" s="6">
        <f>'CONTROL ACTAS'!K509</f>
        <v>0</v>
      </c>
      <c r="F506" s="7">
        <f>+'CONTROL ACTAS'!F509</f>
        <v>149073.80051999999</v>
      </c>
      <c r="G506" s="29">
        <f t="shared" si="7"/>
        <v>0</v>
      </c>
    </row>
    <row r="507" spans="2:7" ht="105.6" x14ac:dyDescent="0.25">
      <c r="B507" s="28" t="str">
        <f>'CONTROL ACTAS'!B510</f>
        <v>AC77</v>
      </c>
      <c r="C507" s="5" t="str">
        <f>'CONTROL ACTAS'!C510</f>
        <v>Construcción de CÁRCAMO en concreto de 21 Mpa., con un ANCHO DE 0.30 m libres, ALTURA MÁXIMA DE 0.40 m libre, PAREDES Y PISOS DE 0.10 m de espesor, tapa para cárcamo de 0.40 m * 0.40 m plástica INGEPOL. Incluye suministro, transporte y colocación del concreto, acero de refuerzo según diseño (acero transversal varilla de 3/8" L = 0.85 cada 0.30 m y acero longitudinal 6 varillas de 1/4") y todo lo necesario para su correcta construcción y funcionamiento. Según diseño. La excavación se pagará en su ítem respectivo.</v>
      </c>
      <c r="D507" s="4" t="str">
        <f>'CONTROL ACTAS'!D510</f>
        <v>mt</v>
      </c>
      <c r="E507" s="6">
        <f>'CONTROL ACTAS'!K510</f>
        <v>1.06</v>
      </c>
      <c r="F507" s="7">
        <f>+'CONTROL ACTAS'!F510</f>
        <v>457899.53853797249</v>
      </c>
      <c r="G507" s="29">
        <f t="shared" si="7"/>
        <v>485373</v>
      </c>
    </row>
    <row r="508" spans="2:7" ht="158.4" x14ac:dyDescent="0.25">
      <c r="B508" s="28" t="str">
        <f>'CONTROL ACTAS'!B511</f>
        <v>AC78</v>
      </c>
      <c r="C508" s="5" t="str">
        <f>'CONTROL ACTAS'!C511</f>
        <v>Suministro, transporte e instalación de trampa de grasas en poliéster reforzado con fibra de vidrio, con medidas de 2.00m de alto x 1.90m de ancho x 2.90m largo con capacidad para 10.960 litros, con tabiques en zig zag ubicados como lo muestra el plano, con tapas removibles y compartimento para desnatador, reforzado con estructura metálica forrada con fibra de vidrio, con fondo plano para operar sobre base en concreto plana y uniforme, pintado con gel coat blanco. Incluye suministro, transporte e instalación de los materiales y todos los elementos necesarios para su correcta instalacion y funcionamiento. segun diseño planos hidrosanitarios del proyecto. La excavación, llenos, entresuelo, la placa de fondo y accesorios adicionales para la conexión a la red se pagarán en su ítem respectivo.</v>
      </c>
      <c r="D508" s="4" t="str">
        <f>'CONTROL ACTAS'!D511</f>
        <v>un</v>
      </c>
      <c r="E508" s="6">
        <f>'CONTROL ACTAS'!K511</f>
        <v>0</v>
      </c>
      <c r="F508" s="7">
        <f>+'CONTROL ACTAS'!F511</f>
        <v>24868770.449083332</v>
      </c>
      <c r="G508" s="29">
        <f t="shared" si="7"/>
        <v>0</v>
      </c>
    </row>
    <row r="509" spans="2:7" ht="105.6" x14ac:dyDescent="0.25">
      <c r="B509" s="28" t="str">
        <f>'CONTROL ACTAS'!B512</f>
        <v>AC79</v>
      </c>
      <c r="C509" s="5" t="str">
        <f>'CONTROL ACTAS'!C512</f>
        <v>Construcción de BANCA JARDINERA en concreto de 21 Mpa. con un ANCHO DE 0.50 m. y una ALTURA DE 0.40 m, aligerado con ladrillo rayado de 12 cm, según diseño. Incluye suministro, transporte y colocación del concreto, formaleta en súper "T" de 19 mm. o equivalente para acabado a la vista, molduras, biseles, protección, curado y todos los elementos necesarios para su correcta construcción, según diseño. No incluye acero de refuerzo ni anclajes ni excavaciones ni cimentación estas se pagarán en su respectivo item.</v>
      </c>
      <c r="D509" s="4" t="str">
        <f>'CONTROL ACTAS'!D512</f>
        <v>m3</v>
      </c>
      <c r="E509" s="6">
        <f>'CONTROL ACTAS'!K512</f>
        <v>0</v>
      </c>
      <c r="F509" s="7">
        <f>+'CONTROL ACTAS'!F512</f>
        <v>359538.02808969078</v>
      </c>
      <c r="G509" s="29">
        <f t="shared" si="7"/>
        <v>0</v>
      </c>
    </row>
    <row r="510" spans="2:7" ht="132" x14ac:dyDescent="0.25">
      <c r="B510" s="28" t="str">
        <f>'CONTROL ACTAS'!B513</f>
        <v>AC80</v>
      </c>
      <c r="C510" s="5" t="str">
        <f>'CONTROL ACTAS'!C513</f>
        <v>Construcción de ESCALERAS AÉREAS en concreto PREMEZCLADO de 21 Mpa. Incluye suministro, transporte y colocación del concreto PREMEZCLADO, formaleta de primera calidad en súper "T" de 19 mm. o equivalente, para acabado a la vista de rampas, contrahuellas, borde de rampa, moldura chaflán en contrahuellas y borde de rampa, vibrado, protección y curado para estructuras, de acuerdo a las diferentes dimensiones establecida en los planos y todos los demás elementos necesarios para su correcto vaciado. No se incluye acero de refuerzo, excavaciones,anclajes, vigas de cimentacion estas se pagarán en su respectivo item. según diseño.</v>
      </c>
      <c r="D510" s="4" t="str">
        <f>'CONTROL ACTAS'!D513</f>
        <v>un</v>
      </c>
      <c r="E510" s="6">
        <f>'CONTROL ACTAS'!K513</f>
        <v>0</v>
      </c>
      <c r="F510" s="7">
        <f>+'CONTROL ACTAS'!F513</f>
        <v>2047581.2506591862</v>
      </c>
      <c r="G510" s="29">
        <f t="shared" si="7"/>
        <v>0</v>
      </c>
    </row>
    <row r="511" spans="2:7" ht="132" x14ac:dyDescent="0.25">
      <c r="B511" s="28" t="str">
        <f>'CONTROL ACTAS'!B514</f>
        <v>AC81</v>
      </c>
      <c r="C511" s="5" t="str">
        <f>'CONTROL ACTAS'!C514</f>
        <v>Puerta vidriera 2 alas y 2 fijos de 2.45 m x 3.75 m, con cierra puerta superior  de sistema liviano en aluminio extruido con bastidor en tuberia. - En vidrio sanblasting laminado templado 4mm+4mm translucido. - Acabado en pintura electroestatica horneada al horno color negro ral 9005. - Cerradura de seguridad y tiradera vertical doble  tipo H - Incluye tope de piso en media luna , suministro y transporte de todos los materiales, transportes internos, acoples,  empaques, chazos, tornillos, sellado (interior y exterior) con silicona transparente antihongos y todos los elementos necesarios para su correcta fabricación, instalación y funcionamiento segun diseño (oratorio - primer nivel)</v>
      </c>
      <c r="D511" s="4" t="str">
        <f>'CONTROL ACTAS'!D514</f>
        <v>un</v>
      </c>
      <c r="E511" s="6">
        <f>'CONTROL ACTAS'!K514</f>
        <v>0</v>
      </c>
      <c r="F511" s="7">
        <f>+'CONTROL ACTAS'!F514</f>
        <v>13944699.325506002</v>
      </c>
      <c r="G511" s="29">
        <f t="shared" si="7"/>
        <v>0</v>
      </c>
    </row>
    <row r="512" spans="2:7" ht="145.19999999999999" x14ac:dyDescent="0.25">
      <c r="B512" s="28" t="str">
        <f>'CONTROL ACTAS'!B515</f>
        <v>AC82</v>
      </c>
      <c r="C512" s="5" t="str">
        <f>'CONTROL ACTAS'!C515</f>
        <v>Puerta entamborada doble con ventana de 2.8 x 3.29 de caras lisas, fabricada en lámina galvanizada calibre 18 con bastidores para el ala y el montante en tubería PTS de 30x30x3mm. Con ventana de sistema liviano en aluminio extruido con bastidor en tuberia, empaque de aislamiento de par galvanico. con cristal laminado templado 6mm+6mm translucido, acabado en pintura electroestatica horneada al horno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 segun diseño (Enfermeria-primer nivel)</v>
      </c>
      <c r="D512" s="4" t="str">
        <f>'CONTROL ACTAS'!D515</f>
        <v>un</v>
      </c>
      <c r="E512" s="6">
        <f>'CONTROL ACTAS'!K515</f>
        <v>0</v>
      </c>
      <c r="F512" s="7">
        <f>+'CONTROL ACTAS'!F515</f>
        <v>10704315.369999999</v>
      </c>
      <c r="G512" s="29">
        <f t="shared" si="7"/>
        <v>0</v>
      </c>
    </row>
    <row r="513" spans="2:7" ht="145.19999999999999" x14ac:dyDescent="0.25">
      <c r="B513" s="28" t="str">
        <f>'CONTROL ACTAS'!B516</f>
        <v>AC83</v>
      </c>
      <c r="C513" s="5" t="str">
        <f>'CONTROL ACTAS'!C516</f>
        <v>Puerta doble entamborada de 1 ala con rejilla de 0.90 m x 3 m de caras lisas, fabricada en lámina galvanizada calibre 18 con bastidores para el ala y el montante en tubería pts de 30x30x1,5mm + Persiana de ventilacion con empaque para aislamiento de par galvanico. -  Acabado en pintura electroestatica horneada al horno color negro ral 9005. - Manija autin de Yale o similar y tope de piso media luna. - Incluye suministro y transporte de todos los materiales, transportes internos, acoples,  empaques, chazos, tornillos, sellado (interior y exterior) con silicona transparente antihongos y todos los elementos necesarios para su correcta fabricación, instalación y funcionamiento segun diseño. (cuartos fríos - despensa de cafetería segundo nivel)</v>
      </c>
      <c r="D513" s="4" t="str">
        <f>'CONTROL ACTAS'!D516</f>
        <v>un</v>
      </c>
      <c r="E513" s="6">
        <f>'CONTROL ACTAS'!K516</f>
        <v>0</v>
      </c>
      <c r="F513" s="7">
        <f>+'CONTROL ACTAS'!F516</f>
        <v>2264737.79</v>
      </c>
      <c r="G513" s="29">
        <f t="shared" si="7"/>
        <v>0</v>
      </c>
    </row>
    <row r="514" spans="2:7" ht="158.4" x14ac:dyDescent="0.25">
      <c r="B514" s="28" t="str">
        <f>'CONTROL ACTAS'!B517</f>
        <v>AC84</v>
      </c>
      <c r="C514" s="5" t="str">
        <f>'CONTROL ACTAS'!C517</f>
        <v>Puerta doble entamborada con ventana de 2.8 x 3.9, de caras lisas, fabricada en lámina galvanizada calibre 18 con bastidores para el ala y el montante en tubería pts de 30x30x3mm. con Ventana de sistema liviano en aluminio extruido con bastidor en tuberia + empaque de aislamiento de par galvanico. Con cristal laminado templado 6mm+6mm translucido. - Acabado en pintura electroestatica horneada al horno color negro ral 9005. - Manija de seguridad, tope de piso media luna y tiradera doble. - Incluye suministro y transporte de todos los materiales, transportes internos, acoples,  empaques, chazos, tornillos, sellado (interior y exterior) con silicona transparente antihongos y todos los elementos necesarios para su correcta fabricación, instalación y funcionamiento segun diseño. (cajero primer nivel)</v>
      </c>
      <c r="D514" s="4" t="str">
        <f>'CONTROL ACTAS'!D517</f>
        <v>m2</v>
      </c>
      <c r="E514" s="6">
        <f>'CONTROL ACTAS'!K517</f>
        <v>0</v>
      </c>
      <c r="F514" s="7">
        <f>+'CONTROL ACTAS'!F517</f>
        <v>13092247.76</v>
      </c>
      <c r="G514" s="29">
        <f t="shared" si="7"/>
        <v>0</v>
      </c>
    </row>
    <row r="515" spans="2:7" ht="118.8" x14ac:dyDescent="0.25">
      <c r="B515" s="28" t="str">
        <f>'CONTROL ACTAS'!B518</f>
        <v>AC85</v>
      </c>
      <c r="C515" s="5" t="str">
        <f>'CONTROL ACTAS'!C518</f>
        <v>Suministro, transporte y colocación de PISO CERÁMICO COLOR ACURELA DE 40.0 x 40.0 cm, o su equivalente, colores Blanco, con prueba de resistencia de abrasión 5. Incluye,  juntas cada 1.80m x 1.80 m, pegacor de Sumicol o equivalente para la pega de la cerámica,  lechada tipo concolor de Sumicol o equivalente, color aprobado por la interventoría, remates, cortes con máquina, crucetas plasticas de 2 mm. y todo lo necesario para su correcta instalación y funcionamiento. El mortero de nivelacion se paga en su item respectivo. Se debe entregar muestra previa a la instalación para la aprobación de la interventoría</v>
      </c>
      <c r="D515" s="4" t="str">
        <f>'CONTROL ACTAS'!D518</f>
        <v>m2</v>
      </c>
      <c r="E515" s="6">
        <f>'CONTROL ACTAS'!K518</f>
        <v>0</v>
      </c>
      <c r="F515" s="7">
        <f>+'CONTROL ACTAS'!F518</f>
        <v>93789.425912666673</v>
      </c>
      <c r="G515" s="29">
        <f t="shared" si="7"/>
        <v>0</v>
      </c>
    </row>
    <row r="516" spans="2:7" ht="79.2" x14ac:dyDescent="0.25">
      <c r="B516" s="28" t="str">
        <f>'CONTROL ACTAS'!B519</f>
        <v>AC86</v>
      </c>
      <c r="C516" s="5" t="str">
        <f>'CONTROL ACTAS'!C519</f>
        <v>Suministro, transporte e instalación de medidor agua volumetrico de 1/2", incluye caja plastica para empotrar en piso y accesorios nesesarios para su correcta instalacion y funcuncionamiento.  La demilición de pisos, mampostería y/o estructuras de concreto, excavaciones, cargue, transporte,  botada de escombros, así como la reparación de concreto no están incluidas pues se tendrán en cuenta en su ítem respectivo.</v>
      </c>
      <c r="D516" s="4" t="str">
        <f>'CONTROL ACTAS'!D519</f>
        <v>und</v>
      </c>
      <c r="E516" s="6">
        <f>'CONTROL ACTAS'!K519</f>
        <v>0</v>
      </c>
      <c r="F516" s="7">
        <f>+'CONTROL ACTAS'!F519</f>
        <v>612615.39191482216</v>
      </c>
      <c r="G516" s="29">
        <f t="shared" si="7"/>
        <v>0</v>
      </c>
    </row>
    <row r="517" spans="2:7" ht="79.2" x14ac:dyDescent="0.25">
      <c r="B517" s="28" t="str">
        <f>'CONTROL ACTAS'!B520</f>
        <v>AC87</v>
      </c>
      <c r="C517" s="5" t="str">
        <f>'CONTROL ACTAS'!C520</f>
        <v>Suministro, transporte e instalación de medidor agua volumetrico de 1/2", incluye gabinete metálico de 0,60x0,30x0,16 y accesorios nesesarios para su correcta instalacion y funcuncionamiento. La demilición de pisos, mampostería y/o estructuras de concreto, excavaciones, cargue, transporte,  botada de escombros, así como la reparación de concreto no están incluidas pues se tendrán en cuenta en su ítem respectivo</v>
      </c>
      <c r="D517" s="4" t="str">
        <f>'CONTROL ACTAS'!D520</f>
        <v>un</v>
      </c>
      <c r="E517" s="6">
        <f>'CONTROL ACTAS'!K520</f>
        <v>0</v>
      </c>
      <c r="F517" s="7">
        <f>+'CONTROL ACTAS'!F520</f>
        <v>707430.17486822221</v>
      </c>
      <c r="G517" s="29">
        <f t="shared" si="7"/>
        <v>0</v>
      </c>
    </row>
    <row r="518" spans="2:7" ht="52.8" x14ac:dyDescent="0.25">
      <c r="B518" s="28" t="str">
        <f>'CONTROL ACTAS'!B521</f>
        <v>AC88</v>
      </c>
      <c r="C518" s="5" t="str">
        <f>'CONTROL ACTAS'!C521</f>
        <v>Suministro, transporte e instalación de transformador trifásico, tipo SECO de 300 KVA, 13200/208/120V. AISLADO EN RESINA EPÓXICA AISLAMIENTO CLASE F. Incluye todo lo necesario para su correcta instalación y funcionamiento.</v>
      </c>
      <c r="D518" s="4" t="str">
        <f>'CONTROL ACTAS'!D521</f>
        <v>un</v>
      </c>
      <c r="E518" s="6">
        <f>'CONTROL ACTAS'!K521</f>
        <v>0</v>
      </c>
      <c r="F518" s="7">
        <f>+'CONTROL ACTAS'!F521</f>
        <v>93270313.900000006</v>
      </c>
      <c r="G518" s="29">
        <f t="shared" si="7"/>
        <v>0</v>
      </c>
    </row>
    <row r="519" spans="2:7" ht="92.4" x14ac:dyDescent="0.25">
      <c r="B519" s="28" t="str">
        <f>'CONTROL ACTAS'!B522</f>
        <v>AC89</v>
      </c>
      <c r="C519" s="5" t="str">
        <f>'CONTROL ACTAS'!C522</f>
        <v>Suministro, transporte e instalación de Interconexión eléctrica y mecánica entre transformador de 300KVA/208VAC y totalizador de tablero principal a través de barras de cobre. instaladas por personal especializado de industrias con herramientas necesarias para dicha interconexión.La instalación sólo considera personal dentro del área metropolitana del valle de aburra en horario diurno y dias habiles  y todo lo necesario para su correcta instalación y puesta en funcionamiento</v>
      </c>
      <c r="D519" s="4" t="str">
        <f>'CONTROL ACTAS'!D522</f>
        <v>un</v>
      </c>
      <c r="E519" s="6">
        <f>'CONTROL ACTAS'!K522</f>
        <v>0</v>
      </c>
      <c r="F519" s="7">
        <f>+'CONTROL ACTAS'!F522</f>
        <v>29662286.349999998</v>
      </c>
      <c r="G519" s="29">
        <f t="shared" si="7"/>
        <v>0</v>
      </c>
    </row>
    <row r="520" spans="2:7" ht="52.8" x14ac:dyDescent="0.25">
      <c r="B520" s="28" t="str">
        <f>'CONTROL ACTAS'!B523</f>
        <v>AC90</v>
      </c>
      <c r="C520" s="5" t="str">
        <f>'CONTROL ACTAS'!C523</f>
        <v>Suministro, transporte y construccion de caja de piso ANTIFRAUDE según Norma de epm RS3-005 VACIADA EN CONCRETO, incluye Tapa 120 x 80 cm ANTIFRAUDE según Norma epm RS4-001. No inclye ni excavaciones ni llenos ni triturados estos se cancelarán en su item respectivo.</v>
      </c>
      <c r="D520" s="4" t="str">
        <f>'CONTROL ACTAS'!D523</f>
        <v>un</v>
      </c>
      <c r="E520" s="6">
        <f>'CONTROL ACTAS'!K523</f>
        <v>0</v>
      </c>
      <c r="F520" s="7">
        <f>+'CONTROL ACTAS'!F523</f>
        <v>2143270.895</v>
      </c>
      <c r="G520" s="29">
        <f t="shared" si="7"/>
        <v>0</v>
      </c>
    </row>
    <row r="521" spans="2:7" ht="145.19999999999999" x14ac:dyDescent="0.25">
      <c r="B521" s="28" t="str">
        <f>'CONTROL ACTAS'!B524</f>
        <v>AC91</v>
      </c>
      <c r="C521" s="5" t="str">
        <f>'CONTROL ACTAS'!C524</f>
        <v>Suministro, transporte e instalación de   TABLERO PRINCIPAL DE ACOMETIDAS   TGA,  autosoportado construido en lámina COLD ROLLED calibre 14 y 16 para uso interior IP 40, incluye Barraje de distribución en cobre electrolitico de 1000 Amperios, Barraje de distribución en cobre electrolitico de 150 Amperios, Breaker 1000 amperios, 230/440VAC  100/65 KA,   Breaker 3 x 40 amperios, 230/440VAC  30/14 KA, DPS tipo I+II trifásico 3F + N - 5H, MCOV: 150V, Iimp: 12,5kA onda 10/350, Imáx: 80kA onda 8/20, Up &lt;= 0,7kV, Breaker 3 x 100 amperios, 230/440VAC  30/14 KA, Breaker 3 x 225 amperios, 230/440VAC  60/25 KA, Breaker 3 x 250 amperios, 230/440VAC  60/25 KA, Breaker 3 x 300 amperios, 230/440VAC  50/37 KA.</v>
      </c>
      <c r="D521" s="4" t="str">
        <f>'CONTROL ACTAS'!D524</f>
        <v>un</v>
      </c>
      <c r="E521" s="6">
        <f>'CONTROL ACTAS'!K524</f>
        <v>0</v>
      </c>
      <c r="F521" s="7">
        <f>+'CONTROL ACTAS'!F524</f>
        <v>39708849</v>
      </c>
      <c r="G521" s="29">
        <f t="shared" si="7"/>
        <v>0</v>
      </c>
    </row>
    <row r="522" spans="2:7" ht="145.19999999999999" x14ac:dyDescent="0.25">
      <c r="B522" s="28" t="str">
        <f>'CONTROL ACTAS'!B525</f>
        <v>AC92</v>
      </c>
      <c r="C522" s="5" t="str">
        <f>'CONTROL ACTAS'!C525</f>
        <v>Suministro, transporte e instalación de       TABLERO DE ZONAS COMUNES Y TRANSFERENCIA incluye Barraje de distribución en cobre electrolitico de 150 Amperios, Barraje de distribución en cobre electrolitico de 150 Amperios, Medidor trifásico tetrafilar 3 fases 4 hilos, medidor de activa y reactiva, Breaker 3 x 100 amperios, 230/440VAC  30/14 , Breaker 3 x 20 amperios, 230/440VAC  30/14 KA, Breaker 3 x 30 amperios, 230/440VAC  30/14 KA, Breaker 3 x 40 amperios, 230/440VAC  30/14 KA, Contactor de 3 x (105AC3/160AC1) A, ENCLAVAMIENTO MECANICO, Tarjeta de transferencia automática VORKOM I , Serie 2K54003 a 220V con conectores, bridas y juego de condensadores,  Selector termoplástico de 2 posiciones, Selector termoplástico de 3 posiciones y pilotos</v>
      </c>
      <c r="D522" s="4" t="str">
        <f>'CONTROL ACTAS'!D525</f>
        <v>un</v>
      </c>
      <c r="E522" s="6">
        <f>'CONTROL ACTAS'!K525</f>
        <v>0</v>
      </c>
      <c r="F522" s="7">
        <f>+'CONTROL ACTAS'!F525</f>
        <v>22672085.41</v>
      </c>
      <c r="G522" s="29">
        <f t="shared" si="7"/>
        <v>0</v>
      </c>
    </row>
    <row r="523" spans="2:7" ht="52.8" x14ac:dyDescent="0.25">
      <c r="B523" s="28" t="str">
        <f>'CONTROL ACTAS'!B526</f>
        <v>AC93</v>
      </c>
      <c r="C523" s="5" t="str">
        <f>'CONTROL ACTAS'!C526</f>
        <v>Suministro, transporte e instalación de  Norma de epm RA2-017 acometida primaria a  13.2 kV en cruceta volada de 2400 mm  . Incluye: cualquier equipo o grúa que sea requerido para llevar a cabo la actividad. (se adjunta norma para mayor claridad.</v>
      </c>
      <c r="D523" s="4" t="str">
        <f>'CONTROL ACTAS'!D526</f>
        <v>un</v>
      </c>
      <c r="E523" s="6">
        <f>'CONTROL ACTAS'!K526</f>
        <v>0</v>
      </c>
      <c r="F523" s="7">
        <f>+'CONTROL ACTAS'!F526</f>
        <v>4091225.4</v>
      </c>
      <c r="G523" s="29">
        <f t="shared" si="7"/>
        <v>0</v>
      </c>
    </row>
    <row r="524" spans="2:7" ht="66" x14ac:dyDescent="0.25">
      <c r="B524" s="28" t="str">
        <f>'CONTROL ACTAS'!B527</f>
        <v>AC94</v>
      </c>
      <c r="C524" s="5" t="str">
        <f>'CONTROL ACTAS'!C527</f>
        <v>Suministro transporte e instalacion de cable No. 1/0 AWG, AL, AAC, MONOPOLAR AISLADO XLPE/LLDPE, 15 KV, 100 % , 90 °C, CON NEUTRO CONCENTRICO EN Cu COMPLETO 100% va por ducto existente de 4" para acometida primaria desde punto de conexión hasta subestación 1 según diseño.</v>
      </c>
      <c r="D524" s="4" t="str">
        <f>'CONTROL ACTAS'!D527</f>
        <v>un</v>
      </c>
      <c r="E524" s="6">
        <f>'CONTROL ACTAS'!K527</f>
        <v>0</v>
      </c>
      <c r="F524" s="7">
        <f>+'CONTROL ACTAS'!F527</f>
        <v>307290.87239699997</v>
      </c>
      <c r="G524" s="29">
        <f t="shared" si="7"/>
        <v>0</v>
      </c>
    </row>
    <row r="525" spans="2:7" ht="92.4" x14ac:dyDescent="0.25">
      <c r="B525" s="28" t="str">
        <f>'CONTROL ACTAS'!B528</f>
        <v>AC95</v>
      </c>
      <c r="C525" s="5" t="str">
        <f>'CONTROL ACTAS'!C528</f>
        <v>Suministro, transporte e instalación de celda de seccionamiento 17,5 kV, 630A autosoportada en lamina Coll rolled calibre 12 para perfileria y tapa reforzada en calibre 14. Seccionador tripolar de operación bajo carga. Mecanismo para operación manual del seccionador quepermite ubicarlo en tres posiciones: transformador conectado;transformador desconectado; transformador aterrizado.   Y todo lo necesario para su correcta instalación y puesta en funcionamiento</v>
      </c>
      <c r="D525" s="4" t="str">
        <f>'CONTROL ACTAS'!D528</f>
        <v>un</v>
      </c>
      <c r="E525" s="6">
        <f>'CONTROL ACTAS'!K528</f>
        <v>0</v>
      </c>
      <c r="F525" s="7">
        <f>+'CONTROL ACTAS'!F528</f>
        <v>25611092.669999998</v>
      </c>
      <c r="G525" s="29">
        <f t="shared" si="7"/>
        <v>0</v>
      </c>
    </row>
    <row r="526" spans="2:7" ht="66" x14ac:dyDescent="0.25">
      <c r="B526" s="28" t="str">
        <f>'CONTROL ACTAS'!B529</f>
        <v>AC96</v>
      </c>
      <c r="C526" s="5" t="str">
        <f>'CONTROL ACTAS'!C529</f>
        <v>Suministro, transporte e instalación de Celda autosoportada para transformador de - CLCT-300KVA tipo Seco, CLCT-300KVA, construida en lámina cold rolled calibre 16 para perfileria y tapa, reforzada en lámina calibre 14, Norma EEPPM,  Y todo lo necesario para su correcta instalación y puesta en funcionamiento.</v>
      </c>
      <c r="D526" s="4" t="str">
        <f>'CONTROL ACTAS'!D529</f>
        <v>un</v>
      </c>
      <c r="E526" s="6">
        <f>'CONTROL ACTAS'!K529</f>
        <v>0</v>
      </c>
      <c r="F526" s="7">
        <f>+'CONTROL ACTAS'!F529</f>
        <v>21995278.859999999</v>
      </c>
      <c r="G526" s="29">
        <f t="shared" si="7"/>
        <v>0</v>
      </c>
    </row>
    <row r="527" spans="2:7" ht="66" x14ac:dyDescent="0.25">
      <c r="B527" s="28" t="str">
        <f>'CONTROL ACTAS'!B530</f>
        <v>AC97</v>
      </c>
      <c r="C527" s="5" t="str">
        <f>'CONTROL ACTAS'!C530</f>
        <v>Suministro, transporte e instalación de malla de puesta a tierra para subestación en cable desnudo de Cu N°4/0, incluye soldadura, varillas copper weld, tratamiento quimico y demás accesorios para su correcto funcionamiento. No incluye excavación y lleno con material de sitio estos se pagarán en su respectivo item.</v>
      </c>
      <c r="D527" s="4" t="str">
        <f>'CONTROL ACTAS'!D530</f>
        <v>un</v>
      </c>
      <c r="E527" s="6">
        <f>'CONTROL ACTAS'!K530</f>
        <v>0</v>
      </c>
      <c r="F527" s="7">
        <f>+'CONTROL ACTAS'!F530</f>
        <v>18254322.25</v>
      </c>
      <c r="G527" s="29">
        <f t="shared" si="7"/>
        <v>0</v>
      </c>
    </row>
    <row r="528" spans="2:7" ht="39.6" x14ac:dyDescent="0.25">
      <c r="B528" s="28" t="str">
        <f>'CONTROL ACTAS'!B531</f>
        <v>AC98</v>
      </c>
      <c r="C528" s="5" t="str">
        <f>'CONTROL ACTAS'!C531</f>
        <v>Suministro, transporte e instalación  bandeja tipo escalera 20X8X2,4m de 15 barras, Galvanizada. Incluye tapa inferior, incluye anclaje, marcación, obra civil y demás elementos necesarios para su correcta intalacion.</v>
      </c>
      <c r="D528" s="4" t="str">
        <f>'CONTROL ACTAS'!D531</f>
        <v>m</v>
      </c>
      <c r="E528" s="6">
        <f>'CONTROL ACTAS'!K531</f>
        <v>0</v>
      </c>
      <c r="F528" s="7">
        <f>+'CONTROL ACTAS'!F531</f>
        <v>171735</v>
      </c>
      <c r="G528" s="29">
        <f t="shared" si="7"/>
        <v>0</v>
      </c>
    </row>
    <row r="529" spans="2:7" ht="52.8" x14ac:dyDescent="0.25">
      <c r="B529" s="28" t="str">
        <f>'CONTROL ACTAS'!B532</f>
        <v>AC99</v>
      </c>
      <c r="C529" s="5" t="str">
        <f>'CONTROL ACTAS'!C532</f>
        <v>Suministro, transporte e instalación  bandeja tipo escalera 60X8X2,4m de 15 barras, Galvanizada con una divisiones. Incluye tapa inferior, incluye anclaje, marcación, obra civil y demás elementos necesarios para su correcta intalacion.</v>
      </c>
      <c r="D529" s="4" t="str">
        <f>'CONTROL ACTAS'!D532</f>
        <v>m</v>
      </c>
      <c r="E529" s="6">
        <f>'CONTROL ACTAS'!K532</f>
        <v>0</v>
      </c>
      <c r="F529" s="7">
        <f>+'CONTROL ACTAS'!F532</f>
        <v>262107</v>
      </c>
      <c r="G529" s="29">
        <f t="shared" si="7"/>
        <v>0</v>
      </c>
    </row>
    <row r="530" spans="2:7" ht="52.8" x14ac:dyDescent="0.25">
      <c r="B530" s="28" t="str">
        <f>'CONTROL ACTAS'!B533</f>
        <v>AC100</v>
      </c>
      <c r="C530" s="5" t="str">
        <f>'CONTROL ACTAS'!C533</f>
        <v>Suministro, transporte e instalación de  Tablero para 23 contadores trifásico  MOD#1,  autosoportado construido en lámina COLD ROLLED calibre 16 y 18 para uso interior IP 40, de referencia. Y todo lo necesario para su correcta instalación y puesta en funcionamiento</v>
      </c>
      <c r="D530" s="4" t="str">
        <f>'CONTROL ACTAS'!D533</f>
        <v>m</v>
      </c>
      <c r="E530" s="6">
        <f>'CONTROL ACTAS'!K533</f>
        <v>0</v>
      </c>
      <c r="F530" s="7">
        <f>+'CONTROL ACTAS'!F533</f>
        <v>32518751</v>
      </c>
      <c r="G530" s="29">
        <f t="shared" si="7"/>
        <v>0</v>
      </c>
    </row>
    <row r="531" spans="2:7" ht="79.2" x14ac:dyDescent="0.25">
      <c r="B531" s="28" t="str">
        <f>'CONTROL ACTAS'!B534</f>
        <v>AC101</v>
      </c>
      <c r="C531" s="5" t="str">
        <f>'CONTROL ACTAS'!C534</f>
        <v>Suministro, transporte e instalación de  Tablero para 24 contadores trifásico  MOD # 2, Barraje de distribución en cobre electrolitico de 200 Amperios, Breaker 3 x  125 amperios, 230/440VAC  60/25 KA, Minibreaker 2 x 40 amperios, 230VAC, 10 KA, Minibreaker 3 x 40 amperios, 230VAC, 10 KA, Medidor bifásico trifilar 2 fases 3 hilos, EMB 23 medidor parrilla de activa, Medidor trifásico tetrafilar 3 fases 4 hilos, medidor de activa y reactiva</v>
      </c>
      <c r="D531" s="4" t="str">
        <f>'CONTROL ACTAS'!D534</f>
        <v>un</v>
      </c>
      <c r="E531" s="6">
        <f>'CONTROL ACTAS'!K534</f>
        <v>0</v>
      </c>
      <c r="F531" s="7">
        <f>+'CONTROL ACTAS'!F534</f>
        <v>31259587</v>
      </c>
      <c r="G531" s="29">
        <f t="shared" si="7"/>
        <v>0</v>
      </c>
    </row>
    <row r="532" spans="2:7" ht="79.2" x14ac:dyDescent="0.25">
      <c r="B532" s="28" t="str">
        <f>'CONTROL ACTAS'!B535</f>
        <v>AC102</v>
      </c>
      <c r="C532" s="5" t="str">
        <f>'CONTROL ACTAS'!C535</f>
        <v>Suministro, transporte e instalación de Tablero para 24 contadores trifásico  MOD # 3, Barraje de distribución en cobre electrolitico de 200 Amperios, Breaker 3 x  125 amperios, 230/440VAC  60/25 KA, Minibreaker 2 x 40 amperios, 230VAC, 10 KA, Minibreaker 3 x 40 amperios, 230VAC, 10 KA, Medidor bifásico trifilar 2 fases 3 hilos, EMB 23 medidor parrilla de activa, Medidor trifásico tetrafilar 3 fases 4 hilos, medidor de activa y reactiva</v>
      </c>
      <c r="D532" s="4" t="str">
        <f>'CONTROL ACTAS'!D535</f>
        <v>un</v>
      </c>
      <c r="E532" s="6">
        <f>'CONTROL ACTAS'!K535</f>
        <v>0</v>
      </c>
      <c r="F532" s="7">
        <f>+'CONTROL ACTAS'!F535</f>
        <v>31422743</v>
      </c>
      <c r="G532" s="29">
        <f t="shared" ref="G532:G563" si="8">ROUNDDOWN(E532*F532,0)</f>
        <v>0</v>
      </c>
    </row>
    <row r="533" spans="2:7" ht="79.2" x14ac:dyDescent="0.25">
      <c r="B533" s="28" t="str">
        <f>'CONTROL ACTAS'!B536</f>
        <v>AC103</v>
      </c>
      <c r="C533" s="5" t="str">
        <f>'CONTROL ACTAS'!C536</f>
        <v>Suministro, transporte e instalación de Tablero para 24 contadores trifásico  MOD # 4, Barraje de distribución en cobre electrolitico de 200 Amperios, Breaker 3 x 150 amperios, 230/440VAC  60/25 KA,  Minibreaker 2 x 40 amperios, 230VAC, 10 KA, Minibreaker 3 x 40 amperios, 230VAC, 10 KA, Medidor bifásico trifilar 2 fases 3 hilos, EMB 23 medidor parrilla de activa, Medidor trifásico tetrafilar 3 fases 4 hilos, medidor de activa y reactiva</v>
      </c>
      <c r="D533" s="4" t="str">
        <f>'CONTROL ACTAS'!D536</f>
        <v>un</v>
      </c>
      <c r="E533" s="6">
        <f>'CONTROL ACTAS'!K536</f>
        <v>0</v>
      </c>
      <c r="F533" s="7">
        <f>+'CONTROL ACTAS'!F536</f>
        <v>31421551</v>
      </c>
      <c r="G533" s="29">
        <f t="shared" si="8"/>
        <v>0</v>
      </c>
    </row>
    <row r="534" spans="2:7" ht="79.2" x14ac:dyDescent="0.25">
      <c r="B534" s="28" t="str">
        <f>'CONTROL ACTAS'!B537</f>
        <v>AC104</v>
      </c>
      <c r="C534" s="5" t="str">
        <f>'CONTROL ACTAS'!C537</f>
        <v>Suministro, transporte e instalación de Tablero para 24 contadores trifásico  MOD # 5, Barraje de distribución en cobre electrolitico de 200 Amperios, Breaker 3 x 75 amperios,  230/440VAC  30/14KA, Minibreaker 2 x 40 amperios, 230VAC, 10 KA, Minibreaker 3 x 40 amperios, 230VAC, 10 KA, Medidor bifásico trifilar 2 fases 3 hilos, EMB 23 medidor parrilla de activa, Medidor trifásico tetrafilar 3 fases 4 hilos, medidor de activa y reactiva</v>
      </c>
      <c r="D534" s="4" t="str">
        <f>'CONTROL ACTAS'!D537</f>
        <v>un</v>
      </c>
      <c r="E534" s="6">
        <f>'CONTROL ACTAS'!K537</f>
        <v>0</v>
      </c>
      <c r="F534" s="7">
        <f>+'CONTROL ACTAS'!F537</f>
        <v>33848376</v>
      </c>
      <c r="G534" s="29">
        <f t="shared" si="8"/>
        <v>0</v>
      </c>
    </row>
    <row r="535" spans="2:7" ht="79.2" x14ac:dyDescent="0.25">
      <c r="B535" s="28" t="str">
        <f>'CONTROL ACTAS'!B538</f>
        <v>AC105</v>
      </c>
      <c r="C535" s="5" t="str">
        <f>'CONTROL ACTAS'!C538</f>
        <v>Suministro, transporte e instalación de Tablero para 24 contadores trifásico  MOD # 6, Barraje de distribución en cobre electrolitico de 200 Amperios, Breaker 3 x  125 amperios, 230/440VAC  60/25 KA, Minibreaker 2 x 40 amperios, 230VAC, 10 KA, Minibreaker 3 x 40 amperios, 230VAC, 10 KA, Medidor bifásico trifilar 2 fases 3 hilos, EMB 23 medidor parrilla de activa, Medidor trifásico tetrafilar 3 fases 4 hilos, medidor de activa y reactiva</v>
      </c>
      <c r="D535" s="4" t="str">
        <f>'CONTROL ACTAS'!D538</f>
        <v>un</v>
      </c>
      <c r="E535" s="6">
        <f>'CONTROL ACTAS'!K538</f>
        <v>0</v>
      </c>
      <c r="F535" s="7">
        <f>+'CONTROL ACTAS'!F538</f>
        <v>29931295</v>
      </c>
      <c r="G535" s="29">
        <f t="shared" si="8"/>
        <v>0</v>
      </c>
    </row>
    <row r="536" spans="2:7" ht="79.2" x14ac:dyDescent="0.25">
      <c r="B536" s="28" t="str">
        <f>'CONTROL ACTAS'!B539</f>
        <v>AC106</v>
      </c>
      <c r="C536" s="5" t="str">
        <f>'CONTROL ACTAS'!C539</f>
        <v>Suministro, transporte e instalación de Tablero para 24 contadores trifásico  MOD # 7, Barraje de distribución en cobre electrolitico de 200 Amperios, Breaker 3 x 100 amperios, 230/440VAC  30/14 KA, Minibreaker 2 x 40 amperios, 230VAC, 10 KA, Minibreaker 3 x 40 amperios, 230VAC, 10 KA, Medidor bifásico trifilar 2 fases 3 hilos, EMB 23 medidor parrilla de activa, Medidor trifásico tetrafilar 3 fases 4 hilos, medidor de activa y reactiva</v>
      </c>
      <c r="D536" s="4" t="str">
        <f>'CONTROL ACTAS'!D539</f>
        <v>un</v>
      </c>
      <c r="E536" s="6">
        <f>'CONTROL ACTAS'!K539</f>
        <v>0</v>
      </c>
      <c r="F536" s="7">
        <f>+'CONTROL ACTAS'!F539</f>
        <v>31081481</v>
      </c>
      <c r="G536" s="29">
        <f t="shared" si="8"/>
        <v>0</v>
      </c>
    </row>
    <row r="537" spans="2:7" ht="79.2" x14ac:dyDescent="0.25">
      <c r="B537" s="28" t="str">
        <f>'CONTROL ACTAS'!B540</f>
        <v>AC107</v>
      </c>
      <c r="C537" s="5" t="str">
        <f>'CONTROL ACTAS'!C540</f>
        <v xml:space="preserve">Suministro, transporte e instalación deTablero para 24 contadores trifásico  MOD # 8, Barraje de distribución en cobre electrolitico de 200 Amperios, Breaker 3 x  125 amperios, 230/440VAC  60/25 KA, Minibreaker 2 x 40 amperios, 230VAC, 10 KA, Minibreaker 3 x 40 amperios, 230VAC, 10 KA, Medidor bifásico trifilar 2 fases 3 hilos, EMB 23 medidor parrilla de activa, Medidor trifásico tetrafilar 3 fases 4 hilos, medidor de activa y reactiva </v>
      </c>
      <c r="D537" s="4" t="str">
        <f>'CONTROL ACTAS'!D540</f>
        <v>un</v>
      </c>
      <c r="E537" s="6">
        <f>'CONTROL ACTAS'!K540</f>
        <v>0</v>
      </c>
      <c r="F537" s="7">
        <f>+'CONTROL ACTAS'!F540</f>
        <v>24718158</v>
      </c>
      <c r="G537" s="29">
        <f t="shared" si="8"/>
        <v>0</v>
      </c>
    </row>
    <row r="538" spans="2:7" ht="105.6" x14ac:dyDescent="0.25">
      <c r="B538" s="28" t="str">
        <f>'CONTROL ACTAS'!B541</f>
        <v>AC108</v>
      </c>
      <c r="C538" s="5" t="str">
        <f>'CONTROL ACTAS'!C541</f>
        <v>Suministro, transporte e instalación de salida de toma doble  con polo a tierra (4m) expuesto, 15A, 250V Tipo LEV referencia 5320 ACP y según norma NEMA 5-15R ACP o equivalente, expuesta en tubería EMT de 1/2". Incluye toma, ducto EMT 1/2",  conductores de cobre 12 AWG-CU-PE HF FR LC CT-80ºC, caja metálica galvanizada 12*12*5 de sobreponer con tapa suplemento, conectores de conexión y/o empalme, grapa metálica galvanizada doble ala, marcación con pintura de acuerdo a la norma, y demás accesorios necesarios para su correcta instalación.</v>
      </c>
      <c r="D538" s="4" t="str">
        <f>'CONTROL ACTAS'!D541</f>
        <v>un</v>
      </c>
      <c r="E538" s="6">
        <f>'CONTROL ACTAS'!K541</f>
        <v>0</v>
      </c>
      <c r="F538" s="7">
        <f>+'CONTROL ACTAS'!F541</f>
        <v>154680</v>
      </c>
      <c r="G538" s="29">
        <f t="shared" si="8"/>
        <v>0</v>
      </c>
    </row>
    <row r="539" spans="2:7" ht="105.6" x14ac:dyDescent="0.25">
      <c r="B539" s="28" t="str">
        <f>'CONTROL ACTAS'!B542</f>
        <v>AC109</v>
      </c>
      <c r="C539" s="5" t="str">
        <f>'CONTROL ACTAS'!C542</f>
        <v>Suministro, transporte e instalación de salida de toma doble con polo a tierra (salida promedio 3m), empotrado, 15 A, .LEV ref 5320, 125 V y según la norma NEMA 5-15R, certificación RETIE y pruebas de conformidad UL. Incluye toma, la  tapa, cajas 4"x4" con tapa suplemento, ducto pvc de 3/4", conectores de conexión y empalme, adaptadores terminales, curvas, pega pvc, tornillos, conductores de cobre 12 AWG-CU-PE HF FR LC CT-80ºC,  obra civil, y demás accesorios y elementos para su correcta instalación y funcionamiento.(Salida promedio de 3 m).</v>
      </c>
      <c r="D539" s="4" t="str">
        <f>'CONTROL ACTAS'!D542</f>
        <v>un</v>
      </c>
      <c r="E539" s="6">
        <f>'CONTROL ACTAS'!K542</f>
        <v>0</v>
      </c>
      <c r="F539" s="7">
        <f>+'CONTROL ACTAS'!F542</f>
        <v>95418.003333333341</v>
      </c>
      <c r="G539" s="29">
        <f t="shared" si="8"/>
        <v>0</v>
      </c>
    </row>
    <row r="540" spans="2:7" ht="118.8" x14ac:dyDescent="0.25">
      <c r="B540" s="28" t="str">
        <f>'CONTROL ACTAS'!B543</f>
        <v>AC110</v>
      </c>
      <c r="C540" s="5" t="str">
        <f>'CONTROL ACTAS'!C543</f>
        <v>Suministro, transporte e instalación de salida de toma doble para alumbrado a nivel de cielo, con polo a tierra (salida promedio 3m) expuesto, 10A, 250V Tipo LEV referencia 5320 ACP y según norma NEMA 5-15R ACP o equivalente, expuesta en tubería EMT de 1/2". Incluye toma, ducto EMT 1/2",  conductores de cobre 12 AWG-CU-PE HF FR LC CT-80ºC, caja metálica galvanizada 12*12*5 de sobreponer con tapa suplemento, conectores de conexión y/o empalme, grapa metálica galvanizada doble ala, marcación con pintura de acuerdo a la norma, y demás accesorios necesarios para su correcta instalación.</v>
      </c>
      <c r="D540" s="4" t="str">
        <f>'CONTROL ACTAS'!D543</f>
        <v>un</v>
      </c>
      <c r="E540" s="6">
        <f>'CONTROL ACTAS'!K543</f>
        <v>0</v>
      </c>
      <c r="F540" s="7">
        <f>+'CONTROL ACTAS'!F543</f>
        <v>135506</v>
      </c>
      <c r="G540" s="29">
        <f t="shared" si="8"/>
        <v>0</v>
      </c>
    </row>
    <row r="541" spans="2:7" ht="118.8" x14ac:dyDescent="0.25">
      <c r="B541" s="28" t="str">
        <f>'CONTROL ACTAS'!B544</f>
        <v>AC111</v>
      </c>
      <c r="C541" s="5" t="str">
        <f>'CONTROL ACTAS'!C544</f>
        <v>Suministro, transporte e instalación de salida para lampara de emergencia en toma doble con polo a tierra (4m) expuesto para 15A, 127V Tipo LEV referencia 5320 ACP y según norma NEMA 5-15R ACP o equivalente, expuesta en tubería EMT de 1/2". Incluye toma, ducto EMT 1/2",  conductores de cobre 12 AWG-CU-PE HF FR LC CT-80ºC, caja metálica galvanizada 12*12*5 de sobreponer con tapa suplemento, conectores de conexión y/o empalme, grapa metálica galvanizada doble ala, marcación con pintura de acuerdo a la norma, y demás accesorios necesarios para su correcta instalación</v>
      </c>
      <c r="D541" s="4" t="str">
        <f>'CONTROL ACTAS'!D544</f>
        <v>mt</v>
      </c>
      <c r="E541" s="6">
        <f>'CONTROL ACTAS'!K544</f>
        <v>0</v>
      </c>
      <c r="F541" s="7">
        <f>+'CONTROL ACTAS'!F544</f>
        <v>154680</v>
      </c>
      <c r="G541" s="29">
        <f t="shared" si="8"/>
        <v>0</v>
      </c>
    </row>
    <row r="542" spans="2:7" ht="52.8" x14ac:dyDescent="0.25">
      <c r="B542" s="28" t="str">
        <f>'CONTROL ACTAS'!B545</f>
        <v>AC112</v>
      </c>
      <c r="C542" s="5" t="str">
        <f>'CONTROL ACTAS'!C545</f>
        <v>Suministro, transporte e instalación de acometida hacia planta de emergencia del sistema eléctrico 3N°1/0+1N°1/0+1N°4 aluminio serie 8000  HF FR LS TC 600V 75ºC. incluye todo lo necesario para su correcta instalación y puesta en funcionamiento</v>
      </c>
      <c r="D542" s="4" t="str">
        <f>'CONTROL ACTAS'!D545</f>
        <v>un</v>
      </c>
      <c r="E542" s="6">
        <f>'CONTROL ACTAS'!K545</f>
        <v>0</v>
      </c>
      <c r="F542" s="7">
        <f>+'CONTROL ACTAS'!F545</f>
        <v>154513</v>
      </c>
      <c r="G542" s="29">
        <f t="shared" si="8"/>
        <v>0</v>
      </c>
    </row>
    <row r="543" spans="2:7" ht="39.6" x14ac:dyDescent="0.25">
      <c r="B543" s="28" t="str">
        <f>'CONTROL ACTAS'!B546</f>
        <v>AC113</v>
      </c>
      <c r="C543" s="5" t="str">
        <f>'CONTROL ACTAS'!C546</f>
        <v>Suministro, transporte e instalación de acometida modulos 5, 6, 7 y 8 6N°2/0+2N°1/0 aluminio serie 8000  HF FR LS TC 600V 75ºC. incluye todo lo necesario para su correcta instalación y puesta en funcionamiento</v>
      </c>
      <c r="D543" s="4" t="str">
        <f>'CONTROL ACTAS'!D546</f>
        <v>un</v>
      </c>
      <c r="E543" s="6">
        <f>'CONTROL ACTAS'!K546</f>
        <v>0</v>
      </c>
      <c r="F543" s="7">
        <f>+'CONTROL ACTAS'!F546</f>
        <v>298250</v>
      </c>
      <c r="G543" s="29">
        <f t="shared" si="8"/>
        <v>0</v>
      </c>
    </row>
    <row r="544" spans="2:7" ht="52.8" x14ac:dyDescent="0.25">
      <c r="B544" s="28" t="str">
        <f>'CONTROL ACTAS'!B547</f>
        <v>AC114</v>
      </c>
      <c r="C544" s="5" t="str">
        <f>'CONTROL ACTAS'!C547</f>
        <v>Suministro, transporte e instalación de acometida Módulo 1 al 4  6N°4/0+2N°2/0+1N°2 aluminio serie 8000  HF FR LS TC 600V 75ºC. incluye todo lo necesario para su correcta instalación y puesta en funcionamiento</v>
      </c>
      <c r="D544" s="4" t="str">
        <f>'CONTROL ACTAS'!D547</f>
        <v>un</v>
      </c>
      <c r="E544" s="6">
        <f>'CONTROL ACTAS'!K547</f>
        <v>0</v>
      </c>
      <c r="F544" s="7">
        <f>+'CONTROL ACTAS'!F547</f>
        <v>357750</v>
      </c>
      <c r="G544" s="29">
        <f t="shared" si="8"/>
        <v>0</v>
      </c>
    </row>
    <row r="545" spans="2:7" ht="52.8" x14ac:dyDescent="0.25">
      <c r="B545" s="28" t="str">
        <f>'CONTROL ACTAS'!B548</f>
        <v>AC115</v>
      </c>
      <c r="C545" s="5" t="str">
        <f>'CONTROL ACTAS'!C548</f>
        <v>Suministro, transporte e instalación de acometida hacia gabinete zonas comunes 3N°4/0+1N°2/0 aluminio serie 8000  HF FR LS TC 600V 75ºC. incluye todo lo necesario para su correcta instalación y puesta en funcionamiento</v>
      </c>
      <c r="D545" s="4" t="str">
        <f>'CONTROL ACTAS'!D548</f>
        <v>un</v>
      </c>
      <c r="E545" s="6">
        <f>'CONTROL ACTAS'!K548</f>
        <v>0</v>
      </c>
      <c r="F545" s="7">
        <f>+'CONTROL ACTAS'!F548</f>
        <v>465584</v>
      </c>
      <c r="G545" s="29">
        <f t="shared" si="8"/>
        <v>0</v>
      </c>
    </row>
    <row r="546" spans="2:7" ht="39.6" x14ac:dyDescent="0.25">
      <c r="B546" s="28" t="str">
        <f>'CONTROL ACTAS'!B549</f>
        <v>AC116</v>
      </c>
      <c r="C546" s="5" t="str">
        <f>'CONTROL ACTAS'!C549</f>
        <v xml:space="preserve"> Suministro, transporte e instalación de acometida trifásica en cables 3No6(F) + 1No6(N) + 1No6(T) aluminio serie 8000  HF FR LS TC 600V 75ºC. Incluye todo lo necesario para su correcto </v>
      </c>
      <c r="D546" s="4" t="str">
        <f>'CONTROL ACTAS'!D549</f>
        <v>un</v>
      </c>
      <c r="E546" s="6">
        <f>'CONTROL ACTAS'!K549</f>
        <v>0</v>
      </c>
      <c r="F546" s="7">
        <f>+'CONTROL ACTAS'!F549</f>
        <v>36820</v>
      </c>
      <c r="G546" s="29">
        <f t="shared" si="8"/>
        <v>0</v>
      </c>
    </row>
    <row r="547" spans="2:7" ht="39.6" x14ac:dyDescent="0.25">
      <c r="B547" s="28" t="str">
        <f>'CONTROL ACTAS'!B550</f>
        <v>AC117</v>
      </c>
      <c r="C547" s="5" t="str">
        <f>'CONTROL ACTAS'!C550</f>
        <v xml:space="preserve">Suministro, transporte e instalación de acometida bifasica en cables 2No6(F) + 1No6(T) + 1No10(T) aluminio serie 8000  HF FR LS TC 600V 75ºC.Incluye todo lo necesario para su correcto. </v>
      </c>
      <c r="D547" s="4" t="str">
        <f>'CONTROL ACTAS'!D550</f>
        <v>m</v>
      </c>
      <c r="E547" s="6">
        <f>'CONTROL ACTAS'!K550</f>
        <v>0</v>
      </c>
      <c r="F547" s="7">
        <f>+'CONTROL ACTAS'!F550</f>
        <v>32838</v>
      </c>
      <c r="G547" s="29">
        <f t="shared" si="8"/>
        <v>0</v>
      </c>
    </row>
    <row r="548" spans="2:7" ht="92.4" x14ac:dyDescent="0.25">
      <c r="B548" s="28" t="str">
        <f>'CONTROL ACTAS'!B551</f>
        <v>AC118</v>
      </c>
      <c r="C548" s="5" t="str">
        <f>'CONTROL ACTAS'!C551</f>
        <v>Suministro, transporte e instalación de luminaria SYLVANIA P26829 LED BALA 30W NW UNV JUPITER o similar, INCLUYE Cable encauchetado 3x14 AWG(promedio de 100 cm) libre de halógenos, clavija con polo a tierra, elementos de fijación según norma NRS-10, ANDAMIOS CERTIFICADOS y demás accesorios para su correcta instalación. La luminaria completa debe cumplir las últimas disposiciones del  RETILAP y el RETIE se debe entregar curva fotométrica certificada del fabricante.</v>
      </c>
      <c r="D548" s="4" t="str">
        <f>'CONTROL ACTAS'!D551</f>
        <v>m</v>
      </c>
      <c r="E548" s="6">
        <f>'CONTROL ACTAS'!K551</f>
        <v>0</v>
      </c>
      <c r="F548" s="7">
        <f>+'CONTROL ACTAS'!F551</f>
        <v>272432.353</v>
      </c>
      <c r="G548" s="29">
        <f t="shared" si="8"/>
        <v>0</v>
      </c>
    </row>
    <row r="549" spans="2:7" ht="105.6" x14ac:dyDescent="0.25">
      <c r="B549" s="28" t="str">
        <f>'CONTROL ACTAS'!B552</f>
        <v>AC119</v>
      </c>
      <c r="C549" s="5" t="str">
        <f>'CONTROL ACTAS'!C552</f>
        <v>Suministro, transporte e instalación de reflector P28640-19 LED REFLECTOR JETA 70W DL 70 100-240 6300 6500 90 25H/IP65 o similar con fotocelda, INCLUYE Cable encauchetado 3x14 AWG(promedio de 100 cm) libre de halógenos, clavija con polo a tierra, elementos de fijación según norma NRS-10, ANDAMIOS CERTIFICADOS y demás accesorios para su correcta instalación. La luminaria completa debe cumplir las últimas disposiciones del  RETILAP y el RETIE se debe entregar curva fotométrica certificada del fabricante.</v>
      </c>
      <c r="D549" s="4" t="str">
        <f>'CONTROL ACTAS'!D552</f>
        <v>un</v>
      </c>
      <c r="E549" s="6">
        <f>'CONTROL ACTAS'!K552</f>
        <v>0</v>
      </c>
      <c r="F549" s="7">
        <f>+'CONTROL ACTAS'!F552</f>
        <v>311778.58050000004</v>
      </c>
      <c r="G549" s="29">
        <f t="shared" si="8"/>
        <v>0</v>
      </c>
    </row>
    <row r="550" spans="2:7" ht="105.6" x14ac:dyDescent="0.25">
      <c r="B550" s="28" t="str">
        <f>'CONTROL ACTAS'!B553</f>
        <v>AC120</v>
      </c>
      <c r="C550" s="5" t="str">
        <f>'CONTROL ACTAS'!C553</f>
        <v>Suministro, transporte e instalación de salida de sensor de movimiento (salida promedio 3m),REF ODCOS-I1W de Levitón ó equivalente,  en tubería EMT de 3/4" expuesta. Incluye sensor de movimiento para techo 360°, alcance 6 m,  caja 12*12*5 Cm con tapa suplemento , ducto EMT de 3/4", conectores de conexión y empalme, adaptadores terminales, curvas, chazos, tornillos, abrazaderas,  CABLES libre de Halógenos 12 AWG CU  HF FR LS TC 750V 80°C , y demás accesorios y elementos para su correcta instalación y funcionamiento.</v>
      </c>
      <c r="D550" s="4" t="str">
        <f>'CONTROL ACTAS'!D553</f>
        <v>un</v>
      </c>
      <c r="E550" s="6">
        <f>'CONTROL ACTAS'!K553</f>
        <v>0</v>
      </c>
      <c r="F550" s="7">
        <f>+'CONTROL ACTAS'!F553</f>
        <v>294873.34538172762</v>
      </c>
      <c r="G550" s="29">
        <f t="shared" si="8"/>
        <v>0</v>
      </c>
    </row>
    <row r="551" spans="2:7" ht="105.6" x14ac:dyDescent="0.25">
      <c r="B551" s="28" t="str">
        <f>'CONTROL ACTAS'!B554</f>
        <v>AC121</v>
      </c>
      <c r="C551" s="5" t="str">
        <f>'CONTROL ACTAS'!C554</f>
        <v>Suministro, transporte e instalación de luminaria para suspender P28388-36 LED HIGH BAY HBL3 110W CW 110 120-277 15200 5000 138 50H/IP20 ó Equivalente. Incluye cable encauchetado 3x14 AWG(promedio de 100 cm), clavija con polo a tierra, prensaestopa, elementos de fijación según norma NRS-10, ANDAMIOS CERTIFICADOS y demás accesorios para su correcta instalación. La luminaria completa debe cumplir las últimas disposiciones del  RETILAP y el RETIE se debe entregar curva fotométrica certificada del fabricante .(Archivo digital. ies)</v>
      </c>
      <c r="D551" s="4" t="str">
        <f>'CONTROL ACTAS'!D554</f>
        <v>un</v>
      </c>
      <c r="E551" s="6">
        <f>'CONTROL ACTAS'!K554</f>
        <v>0</v>
      </c>
      <c r="F551" s="7">
        <f>+'CONTROL ACTAS'!F554</f>
        <v>438260.625</v>
      </c>
      <c r="G551" s="29">
        <f t="shared" si="8"/>
        <v>0</v>
      </c>
    </row>
    <row r="552" spans="2:7" ht="52.8" x14ac:dyDescent="0.25">
      <c r="B552" s="28" t="str">
        <f>'CONTROL ACTAS'!B555</f>
        <v>AC122</v>
      </c>
      <c r="C552" s="5" t="str">
        <f>'CONTROL ACTAS'!C555</f>
        <v>Desmonte y transporte de transformador monofásico de 37,5 KVA , y reintegro donde indique epm.Incluye cualquier equipo o grúa que sea requerido para llevara a cabo la actividad. Incluye prueba VLF de aislamiento</v>
      </c>
      <c r="D552" s="4" t="str">
        <f>'CONTROL ACTAS'!D555</f>
        <v>un</v>
      </c>
      <c r="E552" s="6">
        <f>'CONTROL ACTAS'!K555</f>
        <v>0</v>
      </c>
      <c r="F552" s="7">
        <f>+'CONTROL ACTAS'!F555</f>
        <v>2926933.2</v>
      </c>
      <c r="G552" s="29">
        <f t="shared" si="8"/>
        <v>0</v>
      </c>
    </row>
    <row r="553" spans="2:7" ht="52.8" x14ac:dyDescent="0.25">
      <c r="B553" s="28" t="str">
        <f>'CONTROL ACTAS'!B556</f>
        <v>AC123</v>
      </c>
      <c r="C553" s="5" t="str">
        <f>'CONTROL ACTAS'!C556</f>
        <v>Desmonte y transporte desconectadores monopolares para 13.2 kV en cruceta volada de 2400 mm  y reintegro donde indique epm, según norma de epm RA2-010 . Incluye cualquier equipo o grúa que sea requerido para llevara a cabo la actividad.</v>
      </c>
      <c r="D553" s="4" t="str">
        <f>'CONTROL ACTAS'!D556</f>
        <v>un</v>
      </c>
      <c r="E553" s="6">
        <f>'CONTROL ACTAS'!K556</f>
        <v>0</v>
      </c>
      <c r="F553" s="7">
        <f>+'CONTROL ACTAS'!F556</f>
        <v>1244760.2880000002</v>
      </c>
      <c r="G553" s="29">
        <f t="shared" si="8"/>
        <v>0</v>
      </c>
    </row>
    <row r="554" spans="2:7" ht="105.6" x14ac:dyDescent="0.25">
      <c r="B554" s="28" t="str">
        <f>'CONTROL ACTAS'!B557</f>
        <v>AC124</v>
      </c>
      <c r="C554" s="5" t="str">
        <f>'CONTROL ACTAS'!C557</f>
        <v>Suministro, transporte e instalación de luminaria para sobreponer LED HERMÉTICA 50 W DL P24359  de Sylvania ó Equivalente, INCLUYE Cable encauchetado 3x14 AWG(promedio de 100 cm), clavija con polo a tierra, prensaestopa, elementos de fijación según norma NRS-10, ANDAMIOS CERTIFICADOS y demás accesorios para su correcta instalación. La luminaria completa debe cumplir las últimas disposiciones del  RETILAP y el RETIE se debe entregar curva fotométrica certificada del fabricante .(Archivo digital. ies)</v>
      </c>
      <c r="D554" s="4" t="str">
        <f>'CONTROL ACTAS'!D557</f>
        <v>un</v>
      </c>
      <c r="E554" s="6">
        <f>'CONTROL ACTAS'!K557</f>
        <v>185</v>
      </c>
      <c r="F554" s="7">
        <f>+'CONTROL ACTAS'!F557</f>
        <v>246365.88499999998</v>
      </c>
      <c r="G554" s="29">
        <f t="shared" si="8"/>
        <v>45577688</v>
      </c>
    </row>
    <row r="555" spans="2:7" ht="66" x14ac:dyDescent="0.25">
      <c r="B555" s="28" t="str">
        <f>'CONTROL ACTAS'!B558</f>
        <v>AC125</v>
      </c>
      <c r="C555" s="5" t="str">
        <f>'CONTROL ACTAS'!C558</f>
        <v>Suministro, transporte e instalación de toma de seguridad -3 polos + tierra,  5H, tipo IP44;  32 amperios, 120 Voltios, grado de protección IP44, para incrustar en caja. Incluye caja metálica galvanizada, terminales, anillo de identificación, fijación, conectores y demás accesorios necesarios para su correcta instalación.(para bypass de sistema regulado a UPS)</v>
      </c>
      <c r="D555" s="4" t="str">
        <f>'CONTROL ACTAS'!D558</f>
        <v>un</v>
      </c>
      <c r="E555" s="6">
        <f>'CONTROL ACTAS'!K558</f>
        <v>0</v>
      </c>
      <c r="F555" s="7">
        <f>+'CONTROL ACTAS'!F558</f>
        <v>129351.586</v>
      </c>
      <c r="G555" s="29">
        <f t="shared" si="8"/>
        <v>0</v>
      </c>
    </row>
    <row r="556" spans="2:7" ht="39.6" x14ac:dyDescent="0.25">
      <c r="B556" s="28" t="str">
        <f>'CONTROL ACTAS'!B559</f>
        <v>AC126</v>
      </c>
      <c r="C556" s="5" t="str">
        <f>'CONTROL ACTAS'!C559</f>
        <v>Suministro, transporte e instalación de clavija de seguridad -3 polos+tierra, 5H, tipo VCP; 32 amperios, 120 Voltios, grado de protección IP44. Incluye: accesorios necesarios para su correcta instalación.</v>
      </c>
      <c r="D556" s="4" t="str">
        <f>'CONTROL ACTAS'!D559</f>
        <v>un</v>
      </c>
      <c r="E556" s="6">
        <f>'CONTROL ACTAS'!K559</f>
        <v>0</v>
      </c>
      <c r="F556" s="7">
        <f>+'CONTROL ACTAS'!F559</f>
        <v>152940.08749999999</v>
      </c>
      <c r="G556" s="29">
        <f t="shared" si="8"/>
        <v>0</v>
      </c>
    </row>
    <row r="557" spans="2:7" ht="52.8" x14ac:dyDescent="0.25">
      <c r="B557" s="28" t="str">
        <f>'CONTROL ACTAS'!B560</f>
        <v>AC127</v>
      </c>
      <c r="C557" s="5" t="str">
        <f>'CONTROL ACTAS'!C560</f>
        <v>Suministro, transporte e instalación de  Norma de epm RA2-010 desconectadores monopolares para 13.2 kV en cruceta volada de 2400 mm  . Incluye: cualquier equipo o grúa que sea requerido para llevar a cabo la actividad. (se adjunta norma para mayor claridad.</v>
      </c>
      <c r="D557" s="4" t="str">
        <f>'CONTROL ACTAS'!D560</f>
        <v>un</v>
      </c>
      <c r="E557" s="6">
        <f>'CONTROL ACTAS'!K560</f>
        <v>0</v>
      </c>
      <c r="F557" s="7">
        <f>+'CONTROL ACTAS'!F560</f>
        <v>2306261.8250000002</v>
      </c>
      <c r="G557" s="29">
        <f t="shared" si="8"/>
        <v>0</v>
      </c>
    </row>
    <row r="558" spans="2:7" ht="39.6" x14ac:dyDescent="0.25">
      <c r="B558" s="28" t="str">
        <f>'CONTROL ACTAS'!B561</f>
        <v>AC128</v>
      </c>
      <c r="C558" s="5" t="str">
        <f>'CONTROL ACTAS'!C561</f>
        <v xml:space="preserve">Suministro e instalación de cable encauchetado 3No14  AWG CU  HF FR LS TC 600V cobre - 90ºC.por canaleta, Incluye empalme, correas de amarre y demás accesorios necesarios para su correcta instalación. </v>
      </c>
      <c r="D558" s="4" t="str">
        <f>'CONTROL ACTAS'!D561</f>
        <v>un</v>
      </c>
      <c r="E558" s="6">
        <f>'CONTROL ACTAS'!K561</f>
        <v>0</v>
      </c>
      <c r="F558" s="7">
        <f>+'CONTROL ACTAS'!F561</f>
        <v>19339.006999999998</v>
      </c>
      <c r="G558" s="29">
        <f t="shared" si="8"/>
        <v>0</v>
      </c>
    </row>
    <row r="559" spans="2:7" ht="26.4" x14ac:dyDescent="0.25">
      <c r="B559" s="28" t="str">
        <f>'CONTROL ACTAS'!B562</f>
        <v>AC129</v>
      </c>
      <c r="C559" s="5" t="str">
        <f>'CONTROL ACTAS'!C562</f>
        <v>Suministro, transporte e instalación de  alimentador en 3No12AWG CU  HF FR LS TC 600V cobre - 90ºC.</v>
      </c>
      <c r="D559" s="4" t="str">
        <f>'CONTROL ACTAS'!D562</f>
        <v>m</v>
      </c>
      <c r="E559" s="6">
        <f>'CONTROL ACTAS'!K562</f>
        <v>0</v>
      </c>
      <c r="F559" s="7">
        <f>+'CONTROL ACTAS'!F562</f>
        <v>18519.182499999999</v>
      </c>
      <c r="G559" s="29">
        <f t="shared" si="8"/>
        <v>0</v>
      </c>
    </row>
    <row r="560" spans="2:7" ht="26.4" x14ac:dyDescent="0.25">
      <c r="B560" s="28" t="str">
        <f>'CONTROL ACTAS'!B563</f>
        <v>AC130</v>
      </c>
      <c r="C560" s="5" t="str">
        <f>'CONTROL ACTAS'!C563</f>
        <v>Suministro, transporte e instalación de  alimentador en 3No10 AWG CU  HF FR LS TC 600V cobre - 90ºC.</v>
      </c>
      <c r="D560" s="4" t="str">
        <f>'CONTROL ACTAS'!D563</f>
        <v>m</v>
      </c>
      <c r="E560" s="6">
        <f>'CONTROL ACTAS'!K563</f>
        <v>0</v>
      </c>
      <c r="F560" s="7">
        <f>+'CONTROL ACTAS'!F563</f>
        <v>24085.078000000001</v>
      </c>
      <c r="G560" s="29">
        <f t="shared" si="8"/>
        <v>0</v>
      </c>
    </row>
    <row r="561" spans="2:7" ht="66" x14ac:dyDescent="0.25">
      <c r="B561" s="28" t="str">
        <f>'CONTROL ACTAS'!B564</f>
        <v>AC131</v>
      </c>
      <c r="C561" s="5" t="str">
        <f>'CONTROL ACTAS'!C564</f>
        <v>Suministro, transporte e instalación de tubería metálica EMT  diámetro 1". N para alimentación a tableros de locales y luminarias en cubierta de 70 W Incluye adaptadores, uniones, curvas, grapas  doble ala  pintura de identificación, resanes en mortero 1:4 y demás accesorios necesarios para su correcta instalación.</v>
      </c>
      <c r="D561" s="4" t="str">
        <f>'CONTROL ACTAS'!D564</f>
        <v>m</v>
      </c>
      <c r="E561" s="6">
        <f>'CONTROL ACTAS'!K564</f>
        <v>0</v>
      </c>
      <c r="F561" s="7">
        <f>+'CONTROL ACTAS'!F564</f>
        <v>32395</v>
      </c>
      <c r="G561" s="29">
        <f t="shared" si="8"/>
        <v>0</v>
      </c>
    </row>
    <row r="562" spans="2:7" ht="118.8" x14ac:dyDescent="0.25">
      <c r="B562" s="28" t="str">
        <f>'CONTROL ACTAS'!B565</f>
        <v>AC132</v>
      </c>
      <c r="C562" s="5" t="str">
        <f>'CONTROL ACTAS'!C565</f>
        <v>Suministro, transporte e instalación de salida de toma doble para alumbrado a nivel de cielo, con polo a tierra (salida promedio 3m) expuesto, 20A, 240V Tipo LEV referencia 5-20R o similar, ACP y según norma NEMA  o equivalente, expuesta en tubería EMT de 1". Incluye toma, ducto EMT 1",  conductores de cobre 12 AWG-CU-PE HF FR LC CT-80ºC, caja metálica galvanizada 12*12*5 de sobreponer con tapa suplemento, conectores de conexión y/o empalme, grapa metálica galvanizada doble ala, marcación con pintura de acuerdo a la norma, y demás accesorios necesarios para su correcta instalación. Para iluminacrias 70W</v>
      </c>
      <c r="D562" s="4" t="str">
        <f>'CONTROL ACTAS'!D565</f>
        <v>m</v>
      </c>
      <c r="E562" s="6">
        <f>'CONTROL ACTAS'!K565</f>
        <v>0</v>
      </c>
      <c r="F562" s="7">
        <f>+'CONTROL ACTAS'!F565</f>
        <v>439235</v>
      </c>
      <c r="G562" s="29">
        <f t="shared" si="8"/>
        <v>0</v>
      </c>
    </row>
    <row r="563" spans="2:7" ht="39.6" x14ac:dyDescent="0.25">
      <c r="B563" s="28" t="str">
        <f>'CONTROL ACTAS'!B566</f>
        <v>AC133</v>
      </c>
      <c r="C563" s="5" t="str">
        <f>'CONTROL ACTAS'!C566</f>
        <v>Suministro transporte e instalacion de cablofil 10x5.4 cm legrand o su equivalente para cableado de datos el cual incluye soporte y fijaciones y todo lo necesario para su correcta instalacion.</v>
      </c>
      <c r="D563" s="4" t="str">
        <f>'CONTROL ACTAS'!D566</f>
        <v>un</v>
      </c>
      <c r="E563" s="6">
        <f>'CONTROL ACTAS'!K566</f>
        <v>0</v>
      </c>
      <c r="F563" s="7">
        <f>+'CONTROL ACTAS'!F566</f>
        <v>176210</v>
      </c>
      <c r="G563" s="29">
        <f t="shared" si="8"/>
        <v>0</v>
      </c>
    </row>
    <row r="564" spans="2:7" ht="118.8" x14ac:dyDescent="0.25">
      <c r="B564" s="28" t="str">
        <f>'CONTROL ACTAS'!B567</f>
        <v>AC134</v>
      </c>
      <c r="C564" s="5" t="str">
        <f>'CONTROL ACTAS'!C567</f>
        <v xml:space="preserve">Construcción y montaje de estructura metálica con perfileria tipo PERFILERIA TIPO IPE, HEA, PHR-C, PTE para elementos de cubierta, fachada, rampas o áreas de circulación metálicas, según diseño. Incluye: suministro y transporte de láminas, platinas, uniones, soldaduras de acabado o presentación, anclajes y pernos a estructura de concreto y madera. Todos los elementos deben llevar dos manos de pintura anticorrosiva, (2) dos manos de esmalte base aceite mate, color por definir, ensayos a soldaduras, anticorrosivos y pinturas, obra falsa y todo el equipo y la herramienta necesaria para el montaje. </v>
      </c>
      <c r="D564" s="4">
        <f>'CONTROL ACTAS'!D567</f>
        <v>0</v>
      </c>
      <c r="E564" s="6">
        <f>'CONTROL ACTAS'!K567</f>
        <v>2383.2855032451789</v>
      </c>
      <c r="F564" s="7">
        <f>+'CONTROL ACTAS'!F567</f>
        <v>0</v>
      </c>
      <c r="G564" s="29">
        <f t="shared" ref="G564:G627" si="9">ROUNDDOWN(E564*F564,0)</f>
        <v>0</v>
      </c>
    </row>
    <row r="565" spans="2:7" x14ac:dyDescent="0.25">
      <c r="B565" s="28" t="e">
        <f>'CONTROL ACTAS'!#REF!</f>
        <v>#REF!</v>
      </c>
      <c r="C565" s="5" t="e">
        <f>'CONTROL ACTAS'!#REF!</f>
        <v>#REF!</v>
      </c>
      <c r="D565" s="4" t="e">
        <f>'CONTROL ACTAS'!#REF!</f>
        <v>#REF!</v>
      </c>
      <c r="E565" s="6" t="e">
        <f>'CONTROL ACTAS'!#REF!</f>
        <v>#REF!</v>
      </c>
      <c r="F565" s="7" t="e">
        <f>+'CONTROL ACTAS'!#REF!</f>
        <v>#REF!</v>
      </c>
      <c r="G565" s="29" t="e">
        <f t="shared" si="9"/>
        <v>#REF!</v>
      </c>
    </row>
    <row r="566" spans="2:7" x14ac:dyDescent="0.25">
      <c r="B566" s="28" t="e">
        <f>'CONTROL ACTAS'!#REF!</f>
        <v>#REF!</v>
      </c>
      <c r="C566" s="5" t="e">
        <f>'CONTROL ACTAS'!#REF!</f>
        <v>#REF!</v>
      </c>
      <c r="D566" s="4" t="e">
        <f>'CONTROL ACTAS'!#REF!</f>
        <v>#REF!</v>
      </c>
      <c r="E566" s="6" t="e">
        <f>'CONTROL ACTAS'!#REF!</f>
        <v>#REF!</v>
      </c>
      <c r="F566" s="7" t="e">
        <f>+'CONTROL ACTAS'!#REF!</f>
        <v>#REF!</v>
      </c>
      <c r="G566" s="29" t="e">
        <f t="shared" si="9"/>
        <v>#REF!</v>
      </c>
    </row>
    <row r="567" spans="2:7" x14ac:dyDescent="0.25">
      <c r="B567" s="28" t="e">
        <f>'CONTROL ACTAS'!#REF!</f>
        <v>#REF!</v>
      </c>
      <c r="C567" s="5" t="e">
        <f>'CONTROL ACTAS'!#REF!</f>
        <v>#REF!</v>
      </c>
      <c r="D567" s="4" t="e">
        <f>'CONTROL ACTAS'!#REF!</f>
        <v>#REF!</v>
      </c>
      <c r="E567" s="6" t="e">
        <f>'CONTROL ACTAS'!#REF!</f>
        <v>#REF!</v>
      </c>
      <c r="F567" s="7" t="e">
        <f>+'CONTROL ACTAS'!#REF!</f>
        <v>#REF!</v>
      </c>
      <c r="G567" s="29" t="e">
        <f t="shared" si="9"/>
        <v>#REF!</v>
      </c>
    </row>
    <row r="568" spans="2:7" x14ac:dyDescent="0.25">
      <c r="B568" s="28" t="e">
        <f>'CONTROL ACTAS'!#REF!</f>
        <v>#REF!</v>
      </c>
      <c r="C568" s="5" t="e">
        <f>'CONTROL ACTAS'!#REF!</f>
        <v>#REF!</v>
      </c>
      <c r="D568" s="4" t="e">
        <f>'CONTROL ACTAS'!#REF!</f>
        <v>#REF!</v>
      </c>
      <c r="E568" s="6" t="e">
        <f>'CONTROL ACTAS'!#REF!</f>
        <v>#REF!</v>
      </c>
      <c r="F568" s="7" t="e">
        <f>+'CONTROL ACTAS'!#REF!</f>
        <v>#REF!</v>
      </c>
      <c r="G568" s="29" t="e">
        <f t="shared" si="9"/>
        <v>#REF!</v>
      </c>
    </row>
    <row r="569" spans="2:7" x14ac:dyDescent="0.25">
      <c r="B569" s="28" t="e">
        <f>'CONTROL ACTAS'!#REF!</f>
        <v>#REF!</v>
      </c>
      <c r="C569" s="5" t="e">
        <f>'CONTROL ACTAS'!#REF!</f>
        <v>#REF!</v>
      </c>
      <c r="D569" s="4" t="e">
        <f>'CONTROL ACTAS'!#REF!</f>
        <v>#REF!</v>
      </c>
      <c r="E569" s="6" t="e">
        <f>'CONTROL ACTAS'!#REF!</f>
        <v>#REF!</v>
      </c>
      <c r="F569" s="7" t="e">
        <f>+'CONTROL ACTAS'!#REF!</f>
        <v>#REF!</v>
      </c>
      <c r="G569" s="29" t="e">
        <f t="shared" si="9"/>
        <v>#REF!</v>
      </c>
    </row>
    <row r="570" spans="2:7" x14ac:dyDescent="0.25">
      <c r="B570" s="28" t="e">
        <f>'CONTROL ACTAS'!#REF!</f>
        <v>#REF!</v>
      </c>
      <c r="C570" s="5" t="e">
        <f>'CONTROL ACTAS'!#REF!</f>
        <v>#REF!</v>
      </c>
      <c r="D570" s="4" t="e">
        <f>'CONTROL ACTAS'!#REF!</f>
        <v>#REF!</v>
      </c>
      <c r="E570" s="6" t="e">
        <f>'CONTROL ACTAS'!#REF!</f>
        <v>#REF!</v>
      </c>
      <c r="F570" s="7" t="e">
        <f>+'CONTROL ACTAS'!#REF!</f>
        <v>#REF!</v>
      </c>
      <c r="G570" s="29" t="e">
        <f t="shared" si="9"/>
        <v>#REF!</v>
      </c>
    </row>
    <row r="571" spans="2:7" x14ac:dyDescent="0.25">
      <c r="B571" s="28" t="e">
        <f>'CONTROL ACTAS'!#REF!</f>
        <v>#REF!</v>
      </c>
      <c r="C571" s="5" t="e">
        <f>'CONTROL ACTAS'!#REF!</f>
        <v>#REF!</v>
      </c>
      <c r="D571" s="4" t="e">
        <f>'CONTROL ACTAS'!#REF!</f>
        <v>#REF!</v>
      </c>
      <c r="E571" s="6" t="e">
        <f>'CONTROL ACTAS'!#REF!</f>
        <v>#REF!</v>
      </c>
      <c r="F571" s="7" t="e">
        <f>+'CONTROL ACTAS'!#REF!</f>
        <v>#REF!</v>
      </c>
      <c r="G571" s="29" t="e">
        <f t="shared" si="9"/>
        <v>#REF!</v>
      </c>
    </row>
    <row r="572" spans="2:7" x14ac:dyDescent="0.25">
      <c r="B572" s="28" t="e">
        <f>'CONTROL ACTAS'!#REF!</f>
        <v>#REF!</v>
      </c>
      <c r="C572" s="5" t="e">
        <f>'CONTROL ACTAS'!#REF!</f>
        <v>#REF!</v>
      </c>
      <c r="D572" s="4" t="e">
        <f>'CONTROL ACTAS'!#REF!</f>
        <v>#REF!</v>
      </c>
      <c r="E572" s="6" t="e">
        <f>'CONTROL ACTAS'!#REF!</f>
        <v>#REF!</v>
      </c>
      <c r="F572" s="7" t="e">
        <f>+'CONTROL ACTAS'!#REF!</f>
        <v>#REF!</v>
      </c>
      <c r="G572" s="29" t="e">
        <f t="shared" si="9"/>
        <v>#REF!</v>
      </c>
    </row>
    <row r="573" spans="2:7" x14ac:dyDescent="0.25">
      <c r="B573" s="28" t="e">
        <f>'CONTROL ACTAS'!#REF!</f>
        <v>#REF!</v>
      </c>
      <c r="C573" s="5" t="e">
        <f>'CONTROL ACTAS'!#REF!</f>
        <v>#REF!</v>
      </c>
      <c r="D573" s="4" t="e">
        <f>'CONTROL ACTAS'!#REF!</f>
        <v>#REF!</v>
      </c>
      <c r="E573" s="6" t="e">
        <f>'CONTROL ACTAS'!#REF!</f>
        <v>#REF!</v>
      </c>
      <c r="F573" s="7" t="e">
        <f>+'CONTROL ACTAS'!#REF!</f>
        <v>#REF!</v>
      </c>
      <c r="G573" s="29" t="e">
        <f t="shared" si="9"/>
        <v>#REF!</v>
      </c>
    </row>
    <row r="574" spans="2:7" x14ac:dyDescent="0.25">
      <c r="B574" s="28" t="e">
        <f>'CONTROL ACTAS'!#REF!</f>
        <v>#REF!</v>
      </c>
      <c r="C574" s="5" t="e">
        <f>'CONTROL ACTAS'!#REF!</f>
        <v>#REF!</v>
      </c>
      <c r="D574" s="4" t="e">
        <f>'CONTROL ACTAS'!#REF!</f>
        <v>#REF!</v>
      </c>
      <c r="E574" s="6" t="e">
        <f>'CONTROL ACTAS'!#REF!</f>
        <v>#REF!</v>
      </c>
      <c r="F574" s="7" t="e">
        <f>+'CONTROL ACTAS'!#REF!</f>
        <v>#REF!</v>
      </c>
      <c r="G574" s="29" t="e">
        <f t="shared" si="9"/>
        <v>#REF!</v>
      </c>
    </row>
    <row r="575" spans="2:7" x14ac:dyDescent="0.25">
      <c r="B575" s="28" t="e">
        <f>'CONTROL ACTAS'!#REF!</f>
        <v>#REF!</v>
      </c>
      <c r="C575" s="5" t="e">
        <f>'CONTROL ACTAS'!#REF!</f>
        <v>#REF!</v>
      </c>
      <c r="D575" s="4" t="e">
        <f>'CONTROL ACTAS'!#REF!</f>
        <v>#REF!</v>
      </c>
      <c r="E575" s="6" t="e">
        <f>'CONTROL ACTAS'!#REF!</f>
        <v>#REF!</v>
      </c>
      <c r="F575" s="7" t="e">
        <f>+'CONTROL ACTAS'!#REF!</f>
        <v>#REF!</v>
      </c>
      <c r="G575" s="29" t="e">
        <f t="shared" si="9"/>
        <v>#REF!</v>
      </c>
    </row>
    <row r="576" spans="2:7" x14ac:dyDescent="0.25">
      <c r="B576" s="28" t="e">
        <f>'CONTROL ACTAS'!#REF!</f>
        <v>#REF!</v>
      </c>
      <c r="C576" s="5" t="e">
        <f>'CONTROL ACTAS'!#REF!</f>
        <v>#REF!</v>
      </c>
      <c r="D576" s="4" t="e">
        <f>'CONTROL ACTAS'!#REF!</f>
        <v>#REF!</v>
      </c>
      <c r="E576" s="6" t="e">
        <f>'CONTROL ACTAS'!#REF!</f>
        <v>#REF!</v>
      </c>
      <c r="F576" s="7" t="e">
        <f>+'CONTROL ACTAS'!#REF!</f>
        <v>#REF!</v>
      </c>
      <c r="G576" s="29" t="e">
        <f t="shared" si="9"/>
        <v>#REF!</v>
      </c>
    </row>
    <row r="577" spans="2:7" x14ac:dyDescent="0.25">
      <c r="B577" s="28" t="e">
        <f>'CONTROL ACTAS'!#REF!</f>
        <v>#REF!</v>
      </c>
      <c r="C577" s="5" t="e">
        <f>'CONTROL ACTAS'!#REF!</f>
        <v>#REF!</v>
      </c>
      <c r="D577" s="4" t="e">
        <f>'CONTROL ACTAS'!#REF!</f>
        <v>#REF!</v>
      </c>
      <c r="E577" s="6" t="e">
        <f>'CONTROL ACTAS'!#REF!</f>
        <v>#REF!</v>
      </c>
      <c r="F577" s="7" t="e">
        <f>+'CONTROL ACTAS'!#REF!</f>
        <v>#REF!</v>
      </c>
      <c r="G577" s="29" t="e">
        <f t="shared" si="9"/>
        <v>#REF!</v>
      </c>
    </row>
    <row r="578" spans="2:7" x14ac:dyDescent="0.25">
      <c r="B578" s="28" t="e">
        <f>'CONTROL ACTAS'!#REF!</f>
        <v>#REF!</v>
      </c>
      <c r="C578" s="5" t="e">
        <f>'CONTROL ACTAS'!#REF!</f>
        <v>#REF!</v>
      </c>
      <c r="D578" s="4" t="e">
        <f>'CONTROL ACTAS'!#REF!</f>
        <v>#REF!</v>
      </c>
      <c r="E578" s="6" t="e">
        <f>'CONTROL ACTAS'!#REF!</f>
        <v>#REF!</v>
      </c>
      <c r="F578" s="7" t="e">
        <f>+'CONTROL ACTAS'!#REF!</f>
        <v>#REF!</v>
      </c>
      <c r="G578" s="29" t="e">
        <f t="shared" si="9"/>
        <v>#REF!</v>
      </c>
    </row>
    <row r="579" spans="2:7" x14ac:dyDescent="0.25">
      <c r="B579" s="28" t="e">
        <f>'CONTROL ACTAS'!#REF!</f>
        <v>#REF!</v>
      </c>
      <c r="C579" s="5" t="e">
        <f>'CONTROL ACTAS'!#REF!</f>
        <v>#REF!</v>
      </c>
      <c r="D579" s="4" t="e">
        <f>'CONTROL ACTAS'!#REF!</f>
        <v>#REF!</v>
      </c>
      <c r="E579" s="6" t="e">
        <f>'CONTROL ACTAS'!#REF!</f>
        <v>#REF!</v>
      </c>
      <c r="F579" s="7" t="e">
        <f>+'CONTROL ACTAS'!#REF!</f>
        <v>#REF!</v>
      </c>
      <c r="G579" s="29" t="e">
        <f t="shared" si="9"/>
        <v>#REF!</v>
      </c>
    </row>
    <row r="580" spans="2:7" x14ac:dyDescent="0.25">
      <c r="B580" s="28" t="e">
        <f>'CONTROL ACTAS'!#REF!</f>
        <v>#REF!</v>
      </c>
      <c r="C580" s="5" t="e">
        <f>'CONTROL ACTAS'!#REF!</f>
        <v>#REF!</v>
      </c>
      <c r="D580" s="4" t="e">
        <f>'CONTROL ACTAS'!#REF!</f>
        <v>#REF!</v>
      </c>
      <c r="E580" s="6" t="e">
        <f>'CONTROL ACTAS'!#REF!</f>
        <v>#REF!</v>
      </c>
      <c r="F580" s="7" t="e">
        <f>+'CONTROL ACTAS'!#REF!</f>
        <v>#REF!</v>
      </c>
      <c r="G580" s="29" t="e">
        <f t="shared" si="9"/>
        <v>#REF!</v>
      </c>
    </row>
    <row r="581" spans="2:7" x14ac:dyDescent="0.25">
      <c r="B581" s="28" t="e">
        <f>'CONTROL ACTAS'!#REF!</f>
        <v>#REF!</v>
      </c>
      <c r="C581" s="5" t="e">
        <f>'CONTROL ACTAS'!#REF!</f>
        <v>#REF!</v>
      </c>
      <c r="D581" s="4" t="e">
        <f>'CONTROL ACTAS'!#REF!</f>
        <v>#REF!</v>
      </c>
      <c r="E581" s="6" t="e">
        <f>'CONTROL ACTAS'!#REF!</f>
        <v>#REF!</v>
      </c>
      <c r="F581" s="7" t="e">
        <f>+'CONTROL ACTAS'!#REF!</f>
        <v>#REF!</v>
      </c>
      <c r="G581" s="29" t="e">
        <f t="shared" si="9"/>
        <v>#REF!</v>
      </c>
    </row>
    <row r="582" spans="2:7" x14ac:dyDescent="0.25">
      <c r="B582" s="28" t="e">
        <f>'CONTROL ACTAS'!#REF!</f>
        <v>#REF!</v>
      </c>
      <c r="C582" s="5" t="e">
        <f>'CONTROL ACTAS'!#REF!</f>
        <v>#REF!</v>
      </c>
      <c r="D582" s="4" t="e">
        <f>'CONTROL ACTAS'!#REF!</f>
        <v>#REF!</v>
      </c>
      <c r="E582" s="6" t="e">
        <f>'CONTROL ACTAS'!#REF!</f>
        <v>#REF!</v>
      </c>
      <c r="F582" s="7" t="e">
        <f>+'CONTROL ACTAS'!#REF!</f>
        <v>#REF!</v>
      </c>
      <c r="G582" s="29" t="e">
        <f t="shared" si="9"/>
        <v>#REF!</v>
      </c>
    </row>
    <row r="583" spans="2:7" x14ac:dyDescent="0.25">
      <c r="B583" s="28" t="e">
        <f>'CONTROL ACTAS'!#REF!</f>
        <v>#REF!</v>
      </c>
      <c r="C583" s="5" t="e">
        <f>'CONTROL ACTAS'!#REF!</f>
        <v>#REF!</v>
      </c>
      <c r="D583" s="4" t="e">
        <f>'CONTROL ACTAS'!#REF!</f>
        <v>#REF!</v>
      </c>
      <c r="E583" s="6" t="e">
        <f>'CONTROL ACTAS'!#REF!</f>
        <v>#REF!</v>
      </c>
      <c r="F583" s="7" t="e">
        <f>+'CONTROL ACTAS'!#REF!</f>
        <v>#REF!</v>
      </c>
      <c r="G583" s="29" t="e">
        <f t="shared" si="9"/>
        <v>#REF!</v>
      </c>
    </row>
    <row r="584" spans="2:7" x14ac:dyDescent="0.25">
      <c r="B584" s="28" t="e">
        <f>'CONTROL ACTAS'!#REF!</f>
        <v>#REF!</v>
      </c>
      <c r="C584" s="5" t="e">
        <f>'CONTROL ACTAS'!#REF!</f>
        <v>#REF!</v>
      </c>
      <c r="D584" s="4" t="e">
        <f>'CONTROL ACTAS'!#REF!</f>
        <v>#REF!</v>
      </c>
      <c r="E584" s="6" t="e">
        <f>'CONTROL ACTAS'!#REF!</f>
        <v>#REF!</v>
      </c>
      <c r="F584" s="7" t="e">
        <f>+'CONTROL ACTAS'!#REF!</f>
        <v>#REF!</v>
      </c>
      <c r="G584" s="29" t="e">
        <f t="shared" si="9"/>
        <v>#REF!</v>
      </c>
    </row>
    <row r="585" spans="2:7" x14ac:dyDescent="0.25">
      <c r="B585" s="28" t="e">
        <f>'CONTROL ACTAS'!#REF!</f>
        <v>#REF!</v>
      </c>
      <c r="C585" s="5" t="e">
        <f>'CONTROL ACTAS'!#REF!</f>
        <v>#REF!</v>
      </c>
      <c r="D585" s="4" t="e">
        <f>'CONTROL ACTAS'!#REF!</f>
        <v>#REF!</v>
      </c>
      <c r="E585" s="6" t="e">
        <f>'CONTROL ACTAS'!#REF!</f>
        <v>#REF!</v>
      </c>
      <c r="F585" s="7" t="e">
        <f>+'CONTROL ACTAS'!#REF!</f>
        <v>#REF!</v>
      </c>
      <c r="G585" s="29" t="e">
        <f t="shared" si="9"/>
        <v>#REF!</v>
      </c>
    </row>
    <row r="586" spans="2:7" x14ac:dyDescent="0.25">
      <c r="B586" s="28" t="e">
        <f>'CONTROL ACTAS'!#REF!</f>
        <v>#REF!</v>
      </c>
      <c r="C586" s="5" t="e">
        <f>'CONTROL ACTAS'!#REF!</f>
        <v>#REF!</v>
      </c>
      <c r="D586" s="4" t="e">
        <f>'CONTROL ACTAS'!#REF!</f>
        <v>#REF!</v>
      </c>
      <c r="E586" s="6" t="e">
        <f>'CONTROL ACTAS'!#REF!</f>
        <v>#REF!</v>
      </c>
      <c r="F586" s="7" t="e">
        <f>+'CONTROL ACTAS'!#REF!</f>
        <v>#REF!</v>
      </c>
      <c r="G586" s="29" t="e">
        <f t="shared" si="9"/>
        <v>#REF!</v>
      </c>
    </row>
    <row r="587" spans="2:7" x14ac:dyDescent="0.25">
      <c r="B587" s="28" t="e">
        <f>'CONTROL ACTAS'!#REF!</f>
        <v>#REF!</v>
      </c>
      <c r="C587" s="5" t="e">
        <f>'CONTROL ACTAS'!#REF!</f>
        <v>#REF!</v>
      </c>
      <c r="D587" s="4" t="e">
        <f>'CONTROL ACTAS'!#REF!</f>
        <v>#REF!</v>
      </c>
      <c r="E587" s="6" t="e">
        <f>'CONTROL ACTAS'!#REF!</f>
        <v>#REF!</v>
      </c>
      <c r="F587" s="7" t="e">
        <f>+'CONTROL ACTAS'!#REF!</f>
        <v>#REF!</v>
      </c>
      <c r="G587" s="29" t="e">
        <f t="shared" si="9"/>
        <v>#REF!</v>
      </c>
    </row>
    <row r="588" spans="2:7" x14ac:dyDescent="0.25">
      <c r="B588" s="28" t="e">
        <f>'CONTROL ACTAS'!#REF!</f>
        <v>#REF!</v>
      </c>
      <c r="C588" s="5" t="e">
        <f>'CONTROL ACTAS'!#REF!</f>
        <v>#REF!</v>
      </c>
      <c r="D588" s="4" t="e">
        <f>'CONTROL ACTAS'!#REF!</f>
        <v>#REF!</v>
      </c>
      <c r="E588" s="6" t="e">
        <f>'CONTROL ACTAS'!#REF!</f>
        <v>#REF!</v>
      </c>
      <c r="F588" s="7" t="e">
        <f>+'CONTROL ACTAS'!#REF!</f>
        <v>#REF!</v>
      </c>
      <c r="G588" s="29" t="e">
        <f t="shared" si="9"/>
        <v>#REF!</v>
      </c>
    </row>
    <row r="589" spans="2:7" x14ac:dyDescent="0.25">
      <c r="B589" s="28" t="e">
        <f>'CONTROL ACTAS'!#REF!</f>
        <v>#REF!</v>
      </c>
      <c r="C589" s="5" t="e">
        <f>'CONTROL ACTAS'!#REF!</f>
        <v>#REF!</v>
      </c>
      <c r="D589" s="4" t="e">
        <f>'CONTROL ACTAS'!#REF!</f>
        <v>#REF!</v>
      </c>
      <c r="E589" s="6" t="e">
        <f>'CONTROL ACTAS'!#REF!</f>
        <v>#REF!</v>
      </c>
      <c r="F589" s="7" t="e">
        <f>+'CONTROL ACTAS'!#REF!</f>
        <v>#REF!</v>
      </c>
      <c r="G589" s="29" t="e">
        <f t="shared" si="9"/>
        <v>#REF!</v>
      </c>
    </row>
    <row r="590" spans="2:7" x14ac:dyDescent="0.25">
      <c r="B590" s="28" t="e">
        <f>'CONTROL ACTAS'!#REF!</f>
        <v>#REF!</v>
      </c>
      <c r="C590" s="5" t="e">
        <f>'CONTROL ACTAS'!#REF!</f>
        <v>#REF!</v>
      </c>
      <c r="D590" s="4" t="e">
        <f>'CONTROL ACTAS'!#REF!</f>
        <v>#REF!</v>
      </c>
      <c r="E590" s="6" t="e">
        <f>'CONTROL ACTAS'!#REF!</f>
        <v>#REF!</v>
      </c>
      <c r="F590" s="7" t="e">
        <f>+'CONTROL ACTAS'!#REF!</f>
        <v>#REF!</v>
      </c>
      <c r="G590" s="29" t="e">
        <f t="shared" si="9"/>
        <v>#REF!</v>
      </c>
    </row>
    <row r="591" spans="2:7" x14ac:dyDescent="0.25">
      <c r="B591" s="28" t="e">
        <f>'CONTROL ACTAS'!#REF!</f>
        <v>#REF!</v>
      </c>
      <c r="C591" s="5" t="e">
        <f>'CONTROL ACTAS'!#REF!</f>
        <v>#REF!</v>
      </c>
      <c r="D591" s="4" t="e">
        <f>'CONTROL ACTAS'!#REF!</f>
        <v>#REF!</v>
      </c>
      <c r="E591" s="6" t="e">
        <f>'CONTROL ACTAS'!#REF!</f>
        <v>#REF!</v>
      </c>
      <c r="F591" s="7" t="e">
        <f>+'CONTROL ACTAS'!#REF!</f>
        <v>#REF!</v>
      </c>
      <c r="G591" s="29" t="e">
        <f t="shared" si="9"/>
        <v>#REF!</v>
      </c>
    </row>
    <row r="592" spans="2:7" x14ac:dyDescent="0.25">
      <c r="B592" s="28" t="e">
        <f>'CONTROL ACTAS'!#REF!</f>
        <v>#REF!</v>
      </c>
      <c r="C592" s="5" t="e">
        <f>'CONTROL ACTAS'!#REF!</f>
        <v>#REF!</v>
      </c>
      <c r="D592" s="4" t="e">
        <f>'CONTROL ACTAS'!#REF!</f>
        <v>#REF!</v>
      </c>
      <c r="E592" s="6" t="e">
        <f>'CONTROL ACTAS'!#REF!</f>
        <v>#REF!</v>
      </c>
      <c r="F592" s="7" t="e">
        <f>+'CONTROL ACTAS'!#REF!</f>
        <v>#REF!</v>
      </c>
      <c r="G592" s="29" t="e">
        <f t="shared" si="9"/>
        <v>#REF!</v>
      </c>
    </row>
    <row r="593" spans="2:7" x14ac:dyDescent="0.25">
      <c r="B593" s="28" t="e">
        <f>'CONTROL ACTAS'!#REF!</f>
        <v>#REF!</v>
      </c>
      <c r="C593" s="5" t="e">
        <f>'CONTROL ACTAS'!#REF!</f>
        <v>#REF!</v>
      </c>
      <c r="D593" s="4" t="e">
        <f>'CONTROL ACTAS'!#REF!</f>
        <v>#REF!</v>
      </c>
      <c r="E593" s="6" t="e">
        <f>'CONTROL ACTAS'!#REF!</f>
        <v>#REF!</v>
      </c>
      <c r="F593" s="7" t="e">
        <f>+'CONTROL ACTAS'!#REF!</f>
        <v>#REF!</v>
      </c>
      <c r="G593" s="29" t="e">
        <f t="shared" si="9"/>
        <v>#REF!</v>
      </c>
    </row>
    <row r="594" spans="2:7" x14ac:dyDescent="0.25">
      <c r="B594" s="28" t="e">
        <f>'CONTROL ACTAS'!#REF!</f>
        <v>#REF!</v>
      </c>
      <c r="C594" s="5" t="e">
        <f>'CONTROL ACTAS'!#REF!</f>
        <v>#REF!</v>
      </c>
      <c r="D594" s="4" t="e">
        <f>'CONTROL ACTAS'!#REF!</f>
        <v>#REF!</v>
      </c>
      <c r="E594" s="6" t="e">
        <f>'CONTROL ACTAS'!#REF!</f>
        <v>#REF!</v>
      </c>
      <c r="F594" s="7" t="e">
        <f>+'CONTROL ACTAS'!#REF!</f>
        <v>#REF!</v>
      </c>
      <c r="G594" s="29" t="e">
        <f t="shared" si="9"/>
        <v>#REF!</v>
      </c>
    </row>
    <row r="595" spans="2:7" x14ac:dyDescent="0.25">
      <c r="B595" s="28" t="e">
        <f>'CONTROL ACTAS'!#REF!</f>
        <v>#REF!</v>
      </c>
      <c r="C595" s="5" t="e">
        <f>'CONTROL ACTAS'!#REF!</f>
        <v>#REF!</v>
      </c>
      <c r="D595" s="4" t="e">
        <f>'CONTROL ACTAS'!#REF!</f>
        <v>#REF!</v>
      </c>
      <c r="E595" s="6" t="e">
        <f>'CONTROL ACTAS'!#REF!</f>
        <v>#REF!</v>
      </c>
      <c r="F595" s="7" t="e">
        <f>+'CONTROL ACTAS'!#REF!</f>
        <v>#REF!</v>
      </c>
      <c r="G595" s="29" t="e">
        <f t="shared" si="9"/>
        <v>#REF!</v>
      </c>
    </row>
    <row r="596" spans="2:7" x14ac:dyDescent="0.25">
      <c r="B596" s="28" t="e">
        <f>'CONTROL ACTAS'!#REF!</f>
        <v>#REF!</v>
      </c>
      <c r="C596" s="5" t="e">
        <f>'CONTROL ACTAS'!#REF!</f>
        <v>#REF!</v>
      </c>
      <c r="D596" s="4" t="e">
        <f>'CONTROL ACTAS'!#REF!</f>
        <v>#REF!</v>
      </c>
      <c r="E596" s="6" t="e">
        <f>'CONTROL ACTAS'!#REF!</f>
        <v>#REF!</v>
      </c>
      <c r="F596" s="7" t="e">
        <f>+'CONTROL ACTAS'!#REF!</f>
        <v>#REF!</v>
      </c>
      <c r="G596" s="29" t="e">
        <f t="shared" si="9"/>
        <v>#REF!</v>
      </c>
    </row>
    <row r="597" spans="2:7" x14ac:dyDescent="0.25">
      <c r="B597" s="28" t="e">
        <f>'CONTROL ACTAS'!#REF!</f>
        <v>#REF!</v>
      </c>
      <c r="C597" s="5" t="e">
        <f>'CONTROL ACTAS'!#REF!</f>
        <v>#REF!</v>
      </c>
      <c r="D597" s="4" t="e">
        <f>'CONTROL ACTAS'!#REF!</f>
        <v>#REF!</v>
      </c>
      <c r="E597" s="6" t="e">
        <f>'CONTROL ACTAS'!#REF!</f>
        <v>#REF!</v>
      </c>
      <c r="F597" s="7" t="e">
        <f>+'CONTROL ACTAS'!#REF!</f>
        <v>#REF!</v>
      </c>
      <c r="G597" s="29" t="e">
        <f t="shared" si="9"/>
        <v>#REF!</v>
      </c>
    </row>
    <row r="598" spans="2:7" x14ac:dyDescent="0.25">
      <c r="B598" s="28" t="e">
        <f>'CONTROL ACTAS'!#REF!</f>
        <v>#REF!</v>
      </c>
      <c r="C598" s="5" t="e">
        <f>'CONTROL ACTAS'!#REF!</f>
        <v>#REF!</v>
      </c>
      <c r="D598" s="4" t="e">
        <f>'CONTROL ACTAS'!#REF!</f>
        <v>#REF!</v>
      </c>
      <c r="E598" s="6" t="e">
        <f>'CONTROL ACTAS'!#REF!</f>
        <v>#REF!</v>
      </c>
      <c r="F598" s="7" t="e">
        <f>+'CONTROL ACTAS'!#REF!</f>
        <v>#REF!</v>
      </c>
      <c r="G598" s="29" t="e">
        <f t="shared" si="9"/>
        <v>#REF!</v>
      </c>
    </row>
    <row r="599" spans="2:7" x14ac:dyDescent="0.25">
      <c r="B599" s="28" t="e">
        <f>'CONTROL ACTAS'!#REF!</f>
        <v>#REF!</v>
      </c>
      <c r="C599" s="5" t="e">
        <f>'CONTROL ACTAS'!#REF!</f>
        <v>#REF!</v>
      </c>
      <c r="D599" s="4" t="e">
        <f>'CONTROL ACTAS'!#REF!</f>
        <v>#REF!</v>
      </c>
      <c r="E599" s="6" t="e">
        <f>'CONTROL ACTAS'!#REF!</f>
        <v>#REF!</v>
      </c>
      <c r="F599" s="7" t="e">
        <f>+'CONTROL ACTAS'!#REF!</f>
        <v>#REF!</v>
      </c>
      <c r="G599" s="29" t="e">
        <f t="shared" si="9"/>
        <v>#REF!</v>
      </c>
    </row>
    <row r="600" spans="2:7" x14ac:dyDescent="0.25">
      <c r="B600" s="28" t="e">
        <f>'CONTROL ACTAS'!#REF!</f>
        <v>#REF!</v>
      </c>
      <c r="C600" s="5" t="e">
        <f>'CONTROL ACTAS'!#REF!</f>
        <v>#REF!</v>
      </c>
      <c r="D600" s="4" t="e">
        <f>'CONTROL ACTAS'!#REF!</f>
        <v>#REF!</v>
      </c>
      <c r="E600" s="6" t="e">
        <f>'CONTROL ACTAS'!#REF!</f>
        <v>#REF!</v>
      </c>
      <c r="F600" s="7" t="e">
        <f>+'CONTROL ACTAS'!#REF!</f>
        <v>#REF!</v>
      </c>
      <c r="G600" s="29" t="e">
        <f t="shared" si="9"/>
        <v>#REF!</v>
      </c>
    </row>
    <row r="601" spans="2:7" x14ac:dyDescent="0.25">
      <c r="B601" s="28" t="e">
        <f>'CONTROL ACTAS'!#REF!</f>
        <v>#REF!</v>
      </c>
      <c r="C601" s="5" t="e">
        <f>'CONTROL ACTAS'!#REF!</f>
        <v>#REF!</v>
      </c>
      <c r="D601" s="4" t="e">
        <f>'CONTROL ACTAS'!#REF!</f>
        <v>#REF!</v>
      </c>
      <c r="E601" s="6" t="e">
        <f>'CONTROL ACTAS'!#REF!</f>
        <v>#REF!</v>
      </c>
      <c r="F601" s="7" t="e">
        <f>+'CONTROL ACTAS'!#REF!</f>
        <v>#REF!</v>
      </c>
      <c r="G601" s="29" t="e">
        <f t="shared" si="9"/>
        <v>#REF!</v>
      </c>
    </row>
    <row r="602" spans="2:7" x14ac:dyDescent="0.25">
      <c r="B602" s="28" t="e">
        <f>'CONTROL ACTAS'!#REF!</f>
        <v>#REF!</v>
      </c>
      <c r="C602" s="5" t="e">
        <f>'CONTROL ACTAS'!#REF!</f>
        <v>#REF!</v>
      </c>
      <c r="D602" s="4" t="e">
        <f>'CONTROL ACTAS'!#REF!</f>
        <v>#REF!</v>
      </c>
      <c r="E602" s="6" t="e">
        <f>'CONTROL ACTAS'!#REF!</f>
        <v>#REF!</v>
      </c>
      <c r="F602" s="7" t="e">
        <f>+'CONTROL ACTAS'!#REF!</f>
        <v>#REF!</v>
      </c>
      <c r="G602" s="29" t="e">
        <f t="shared" si="9"/>
        <v>#REF!</v>
      </c>
    </row>
    <row r="603" spans="2:7" x14ac:dyDescent="0.25">
      <c r="B603" s="28" t="e">
        <f>'CONTROL ACTAS'!#REF!</f>
        <v>#REF!</v>
      </c>
      <c r="C603" s="5" t="e">
        <f>'CONTROL ACTAS'!#REF!</f>
        <v>#REF!</v>
      </c>
      <c r="D603" s="4" t="e">
        <f>'CONTROL ACTAS'!#REF!</f>
        <v>#REF!</v>
      </c>
      <c r="E603" s="6" t="e">
        <f>'CONTROL ACTAS'!#REF!</f>
        <v>#REF!</v>
      </c>
      <c r="F603" s="7" t="e">
        <f>+'CONTROL ACTAS'!#REF!</f>
        <v>#REF!</v>
      </c>
      <c r="G603" s="29" t="e">
        <f t="shared" si="9"/>
        <v>#REF!</v>
      </c>
    </row>
    <row r="604" spans="2:7" x14ac:dyDescent="0.25">
      <c r="B604" s="28" t="e">
        <f>'CONTROL ACTAS'!#REF!</f>
        <v>#REF!</v>
      </c>
      <c r="C604" s="5" t="e">
        <f>'CONTROL ACTAS'!#REF!</f>
        <v>#REF!</v>
      </c>
      <c r="D604" s="4" t="e">
        <f>'CONTROL ACTAS'!#REF!</f>
        <v>#REF!</v>
      </c>
      <c r="E604" s="6" t="e">
        <f>'CONTROL ACTAS'!#REF!</f>
        <v>#REF!</v>
      </c>
      <c r="F604" s="7" t="e">
        <f>+'CONTROL ACTAS'!#REF!</f>
        <v>#REF!</v>
      </c>
      <c r="G604" s="29" t="e">
        <f t="shared" si="9"/>
        <v>#REF!</v>
      </c>
    </row>
    <row r="605" spans="2:7" x14ac:dyDescent="0.25">
      <c r="B605" s="28" t="e">
        <f>'CONTROL ACTAS'!#REF!</f>
        <v>#REF!</v>
      </c>
      <c r="C605" s="5" t="e">
        <f>'CONTROL ACTAS'!#REF!</f>
        <v>#REF!</v>
      </c>
      <c r="D605" s="4" t="e">
        <f>'CONTROL ACTAS'!#REF!</f>
        <v>#REF!</v>
      </c>
      <c r="E605" s="6" t="e">
        <f>'CONTROL ACTAS'!#REF!</f>
        <v>#REF!</v>
      </c>
      <c r="F605" s="7" t="e">
        <f>+'CONTROL ACTAS'!#REF!</f>
        <v>#REF!</v>
      </c>
      <c r="G605" s="29" t="e">
        <f t="shared" si="9"/>
        <v>#REF!</v>
      </c>
    </row>
    <row r="606" spans="2:7" x14ac:dyDescent="0.25">
      <c r="B606" s="28" t="e">
        <f>'CONTROL ACTAS'!#REF!</f>
        <v>#REF!</v>
      </c>
      <c r="C606" s="5" t="e">
        <f>'CONTROL ACTAS'!#REF!</f>
        <v>#REF!</v>
      </c>
      <c r="D606" s="4" t="e">
        <f>'CONTROL ACTAS'!#REF!</f>
        <v>#REF!</v>
      </c>
      <c r="E606" s="6" t="e">
        <f>'CONTROL ACTAS'!#REF!</f>
        <v>#REF!</v>
      </c>
      <c r="F606" s="7" t="e">
        <f>+'CONTROL ACTAS'!#REF!</f>
        <v>#REF!</v>
      </c>
      <c r="G606" s="29" t="e">
        <f t="shared" si="9"/>
        <v>#REF!</v>
      </c>
    </row>
    <row r="607" spans="2:7" x14ac:dyDescent="0.25">
      <c r="B607" s="28" t="e">
        <f>'CONTROL ACTAS'!#REF!</f>
        <v>#REF!</v>
      </c>
      <c r="C607" s="5" t="e">
        <f>'CONTROL ACTAS'!#REF!</f>
        <v>#REF!</v>
      </c>
      <c r="D607" s="4" t="e">
        <f>'CONTROL ACTAS'!#REF!</f>
        <v>#REF!</v>
      </c>
      <c r="E607" s="6" t="e">
        <f>'CONTROL ACTAS'!#REF!</f>
        <v>#REF!</v>
      </c>
      <c r="F607" s="7" t="e">
        <f>+'CONTROL ACTAS'!#REF!</f>
        <v>#REF!</v>
      </c>
      <c r="G607" s="29" t="e">
        <f t="shared" si="9"/>
        <v>#REF!</v>
      </c>
    </row>
    <row r="608" spans="2:7" x14ac:dyDescent="0.25">
      <c r="B608" s="28" t="e">
        <f>'CONTROL ACTAS'!#REF!</f>
        <v>#REF!</v>
      </c>
      <c r="C608" s="5" t="e">
        <f>'CONTROL ACTAS'!#REF!</f>
        <v>#REF!</v>
      </c>
      <c r="D608" s="4" t="e">
        <f>'CONTROL ACTAS'!#REF!</f>
        <v>#REF!</v>
      </c>
      <c r="E608" s="6" t="e">
        <f>'CONTROL ACTAS'!#REF!</f>
        <v>#REF!</v>
      </c>
      <c r="F608" s="7" t="e">
        <f>+'CONTROL ACTAS'!#REF!</f>
        <v>#REF!</v>
      </c>
      <c r="G608" s="29" t="e">
        <f t="shared" si="9"/>
        <v>#REF!</v>
      </c>
    </row>
    <row r="609" spans="2:7" x14ac:dyDescent="0.25">
      <c r="B609" s="28" t="e">
        <f>'CONTROL ACTAS'!#REF!</f>
        <v>#REF!</v>
      </c>
      <c r="C609" s="5" t="e">
        <f>'CONTROL ACTAS'!#REF!</f>
        <v>#REF!</v>
      </c>
      <c r="D609" s="4" t="e">
        <f>'CONTROL ACTAS'!#REF!</f>
        <v>#REF!</v>
      </c>
      <c r="E609" s="6" t="e">
        <f>'CONTROL ACTAS'!#REF!</f>
        <v>#REF!</v>
      </c>
      <c r="F609" s="7" t="e">
        <f>+'CONTROL ACTAS'!#REF!</f>
        <v>#REF!</v>
      </c>
      <c r="G609" s="29" t="e">
        <f t="shared" si="9"/>
        <v>#REF!</v>
      </c>
    </row>
    <row r="610" spans="2:7" x14ac:dyDescent="0.25">
      <c r="B610" s="28" t="e">
        <f>'CONTROL ACTAS'!#REF!</f>
        <v>#REF!</v>
      </c>
      <c r="C610" s="5" t="e">
        <f>'CONTROL ACTAS'!#REF!</f>
        <v>#REF!</v>
      </c>
      <c r="D610" s="4" t="e">
        <f>'CONTROL ACTAS'!#REF!</f>
        <v>#REF!</v>
      </c>
      <c r="E610" s="6" t="e">
        <f>'CONTROL ACTAS'!#REF!</f>
        <v>#REF!</v>
      </c>
      <c r="F610" s="7" t="e">
        <f>+'CONTROL ACTAS'!#REF!</f>
        <v>#REF!</v>
      </c>
      <c r="G610" s="29" t="e">
        <f t="shared" si="9"/>
        <v>#REF!</v>
      </c>
    </row>
    <row r="611" spans="2:7" x14ac:dyDescent="0.25">
      <c r="B611" s="28" t="e">
        <f>'CONTROL ACTAS'!#REF!</f>
        <v>#REF!</v>
      </c>
      <c r="C611" s="5" t="e">
        <f>'CONTROL ACTAS'!#REF!</f>
        <v>#REF!</v>
      </c>
      <c r="D611" s="4" t="e">
        <f>'CONTROL ACTAS'!#REF!</f>
        <v>#REF!</v>
      </c>
      <c r="E611" s="6" t="e">
        <f>'CONTROL ACTAS'!#REF!</f>
        <v>#REF!</v>
      </c>
      <c r="F611" s="7" t="e">
        <f>+'CONTROL ACTAS'!#REF!</f>
        <v>#REF!</v>
      </c>
      <c r="G611" s="29" t="e">
        <f t="shared" si="9"/>
        <v>#REF!</v>
      </c>
    </row>
    <row r="612" spans="2:7" x14ac:dyDescent="0.25">
      <c r="B612" s="28" t="e">
        <f>'CONTROL ACTAS'!#REF!</f>
        <v>#REF!</v>
      </c>
      <c r="C612" s="5" t="e">
        <f>'CONTROL ACTAS'!#REF!</f>
        <v>#REF!</v>
      </c>
      <c r="D612" s="4" t="e">
        <f>'CONTROL ACTAS'!#REF!</f>
        <v>#REF!</v>
      </c>
      <c r="E612" s="6" t="e">
        <f>'CONTROL ACTAS'!#REF!</f>
        <v>#REF!</v>
      </c>
      <c r="F612" s="7" t="e">
        <f>+'CONTROL ACTAS'!#REF!</f>
        <v>#REF!</v>
      </c>
      <c r="G612" s="29" t="e">
        <f t="shared" si="9"/>
        <v>#REF!</v>
      </c>
    </row>
    <row r="613" spans="2:7" x14ac:dyDescent="0.25">
      <c r="B613" s="28" t="e">
        <f>'CONTROL ACTAS'!#REF!</f>
        <v>#REF!</v>
      </c>
      <c r="C613" s="5" t="e">
        <f>'CONTROL ACTAS'!#REF!</f>
        <v>#REF!</v>
      </c>
      <c r="D613" s="4" t="e">
        <f>'CONTROL ACTAS'!#REF!</f>
        <v>#REF!</v>
      </c>
      <c r="E613" s="6" t="e">
        <f>'CONTROL ACTAS'!#REF!</f>
        <v>#REF!</v>
      </c>
      <c r="F613" s="7" t="e">
        <f>+'CONTROL ACTAS'!#REF!</f>
        <v>#REF!</v>
      </c>
      <c r="G613" s="29" t="e">
        <f t="shared" si="9"/>
        <v>#REF!</v>
      </c>
    </row>
    <row r="614" spans="2:7" x14ac:dyDescent="0.25">
      <c r="B614" s="28" t="e">
        <f>'CONTROL ACTAS'!#REF!</f>
        <v>#REF!</v>
      </c>
      <c r="C614" s="5" t="e">
        <f>'CONTROL ACTAS'!#REF!</f>
        <v>#REF!</v>
      </c>
      <c r="D614" s="4" t="e">
        <f>'CONTROL ACTAS'!#REF!</f>
        <v>#REF!</v>
      </c>
      <c r="E614" s="6" t="e">
        <f>'CONTROL ACTAS'!#REF!</f>
        <v>#REF!</v>
      </c>
      <c r="F614" s="7" t="e">
        <f>+'CONTROL ACTAS'!#REF!</f>
        <v>#REF!</v>
      </c>
      <c r="G614" s="29" t="e">
        <f t="shared" si="9"/>
        <v>#REF!</v>
      </c>
    </row>
    <row r="615" spans="2:7" x14ac:dyDescent="0.25">
      <c r="B615" s="28" t="e">
        <f>'CONTROL ACTAS'!#REF!</f>
        <v>#REF!</v>
      </c>
      <c r="C615" s="5" t="e">
        <f>'CONTROL ACTAS'!#REF!</f>
        <v>#REF!</v>
      </c>
      <c r="D615" s="4" t="e">
        <f>'CONTROL ACTAS'!#REF!</f>
        <v>#REF!</v>
      </c>
      <c r="E615" s="6" t="e">
        <f>'CONTROL ACTAS'!#REF!</f>
        <v>#REF!</v>
      </c>
      <c r="F615" s="7" t="e">
        <f>+'CONTROL ACTAS'!#REF!</f>
        <v>#REF!</v>
      </c>
      <c r="G615" s="29" t="e">
        <f t="shared" si="9"/>
        <v>#REF!</v>
      </c>
    </row>
    <row r="616" spans="2:7" x14ac:dyDescent="0.25">
      <c r="B616" s="28" t="e">
        <f>'CONTROL ACTAS'!#REF!</f>
        <v>#REF!</v>
      </c>
      <c r="C616" s="5" t="e">
        <f>'CONTROL ACTAS'!#REF!</f>
        <v>#REF!</v>
      </c>
      <c r="D616" s="4" t="e">
        <f>'CONTROL ACTAS'!#REF!</f>
        <v>#REF!</v>
      </c>
      <c r="E616" s="6" t="e">
        <f>'CONTROL ACTAS'!#REF!</f>
        <v>#REF!</v>
      </c>
      <c r="F616" s="7" t="e">
        <f>+'CONTROL ACTAS'!#REF!</f>
        <v>#REF!</v>
      </c>
      <c r="G616" s="29" t="e">
        <f t="shared" si="9"/>
        <v>#REF!</v>
      </c>
    </row>
    <row r="617" spans="2:7" x14ac:dyDescent="0.25">
      <c r="B617" s="28" t="e">
        <f>'CONTROL ACTAS'!#REF!</f>
        <v>#REF!</v>
      </c>
      <c r="C617" s="5" t="e">
        <f>'CONTROL ACTAS'!#REF!</f>
        <v>#REF!</v>
      </c>
      <c r="D617" s="4" t="e">
        <f>'CONTROL ACTAS'!#REF!</f>
        <v>#REF!</v>
      </c>
      <c r="E617" s="6" t="e">
        <f>'CONTROL ACTAS'!#REF!</f>
        <v>#REF!</v>
      </c>
      <c r="F617" s="7" t="e">
        <f>+'CONTROL ACTAS'!#REF!</f>
        <v>#REF!</v>
      </c>
      <c r="G617" s="29" t="e">
        <f t="shared" si="9"/>
        <v>#REF!</v>
      </c>
    </row>
    <row r="618" spans="2:7" x14ac:dyDescent="0.25">
      <c r="B618" s="28" t="e">
        <f>'CONTROL ACTAS'!#REF!</f>
        <v>#REF!</v>
      </c>
      <c r="C618" s="5" t="e">
        <f>'CONTROL ACTAS'!#REF!</f>
        <v>#REF!</v>
      </c>
      <c r="D618" s="4" t="e">
        <f>'CONTROL ACTAS'!#REF!</f>
        <v>#REF!</v>
      </c>
      <c r="E618" s="6" t="e">
        <f>'CONTROL ACTAS'!#REF!</f>
        <v>#REF!</v>
      </c>
      <c r="F618" s="7" t="e">
        <f>+'CONTROL ACTAS'!#REF!</f>
        <v>#REF!</v>
      </c>
      <c r="G618" s="29" t="e">
        <f t="shared" si="9"/>
        <v>#REF!</v>
      </c>
    </row>
    <row r="619" spans="2:7" x14ac:dyDescent="0.25">
      <c r="B619" s="28" t="e">
        <f>'CONTROL ACTAS'!#REF!</f>
        <v>#REF!</v>
      </c>
      <c r="C619" s="5" t="e">
        <f>'CONTROL ACTAS'!#REF!</f>
        <v>#REF!</v>
      </c>
      <c r="D619" s="4" t="e">
        <f>'CONTROL ACTAS'!#REF!</f>
        <v>#REF!</v>
      </c>
      <c r="E619" s="6" t="e">
        <f>'CONTROL ACTAS'!#REF!</f>
        <v>#REF!</v>
      </c>
      <c r="F619" s="7" t="e">
        <f>+'CONTROL ACTAS'!#REF!</f>
        <v>#REF!</v>
      </c>
      <c r="G619" s="29" t="e">
        <f t="shared" si="9"/>
        <v>#REF!</v>
      </c>
    </row>
    <row r="620" spans="2:7" x14ac:dyDescent="0.25">
      <c r="B620" s="28" t="e">
        <f>'CONTROL ACTAS'!#REF!</f>
        <v>#REF!</v>
      </c>
      <c r="C620" s="5" t="e">
        <f>'CONTROL ACTAS'!#REF!</f>
        <v>#REF!</v>
      </c>
      <c r="D620" s="4" t="e">
        <f>'CONTROL ACTAS'!#REF!</f>
        <v>#REF!</v>
      </c>
      <c r="E620" s="6" t="e">
        <f>'CONTROL ACTAS'!#REF!</f>
        <v>#REF!</v>
      </c>
      <c r="F620" s="7" t="e">
        <f>+'CONTROL ACTAS'!#REF!</f>
        <v>#REF!</v>
      </c>
      <c r="G620" s="29" t="e">
        <f t="shared" si="9"/>
        <v>#REF!</v>
      </c>
    </row>
    <row r="621" spans="2:7" x14ac:dyDescent="0.25">
      <c r="B621" s="28" t="e">
        <f>'CONTROL ACTAS'!#REF!</f>
        <v>#REF!</v>
      </c>
      <c r="C621" s="5" t="e">
        <f>'CONTROL ACTAS'!#REF!</f>
        <v>#REF!</v>
      </c>
      <c r="D621" s="4" t="e">
        <f>'CONTROL ACTAS'!#REF!</f>
        <v>#REF!</v>
      </c>
      <c r="E621" s="6" t="e">
        <f>'CONTROL ACTAS'!#REF!</f>
        <v>#REF!</v>
      </c>
      <c r="F621" s="7" t="e">
        <f>+'CONTROL ACTAS'!#REF!</f>
        <v>#REF!</v>
      </c>
      <c r="G621" s="29" t="e">
        <f t="shared" si="9"/>
        <v>#REF!</v>
      </c>
    </row>
    <row r="622" spans="2:7" x14ac:dyDescent="0.25">
      <c r="B622" s="28" t="e">
        <f>'CONTROL ACTAS'!#REF!</f>
        <v>#REF!</v>
      </c>
      <c r="C622" s="5" t="e">
        <f>'CONTROL ACTAS'!#REF!</f>
        <v>#REF!</v>
      </c>
      <c r="D622" s="4" t="e">
        <f>'CONTROL ACTAS'!#REF!</f>
        <v>#REF!</v>
      </c>
      <c r="E622" s="6" t="e">
        <f>'CONTROL ACTAS'!#REF!</f>
        <v>#REF!</v>
      </c>
      <c r="F622" s="7" t="e">
        <f>+'CONTROL ACTAS'!#REF!</f>
        <v>#REF!</v>
      </c>
      <c r="G622" s="29" t="e">
        <f t="shared" si="9"/>
        <v>#REF!</v>
      </c>
    </row>
    <row r="623" spans="2:7" x14ac:dyDescent="0.25">
      <c r="B623" s="28" t="e">
        <f>'CONTROL ACTAS'!#REF!</f>
        <v>#REF!</v>
      </c>
      <c r="C623" s="5" t="e">
        <f>'CONTROL ACTAS'!#REF!</f>
        <v>#REF!</v>
      </c>
      <c r="D623" s="4" t="e">
        <f>'CONTROL ACTAS'!#REF!</f>
        <v>#REF!</v>
      </c>
      <c r="E623" s="6" t="e">
        <f>'CONTROL ACTAS'!#REF!</f>
        <v>#REF!</v>
      </c>
      <c r="F623" s="7" t="e">
        <f>+'CONTROL ACTAS'!#REF!</f>
        <v>#REF!</v>
      </c>
      <c r="G623" s="29" t="e">
        <f t="shared" si="9"/>
        <v>#REF!</v>
      </c>
    </row>
    <row r="624" spans="2:7" x14ac:dyDescent="0.25">
      <c r="B624" s="28" t="e">
        <f>'CONTROL ACTAS'!#REF!</f>
        <v>#REF!</v>
      </c>
      <c r="C624" s="5" t="e">
        <f>'CONTROL ACTAS'!#REF!</f>
        <v>#REF!</v>
      </c>
      <c r="D624" s="4" t="e">
        <f>'CONTROL ACTAS'!#REF!</f>
        <v>#REF!</v>
      </c>
      <c r="E624" s="6" t="e">
        <f>'CONTROL ACTAS'!#REF!</f>
        <v>#REF!</v>
      </c>
      <c r="F624" s="7" t="e">
        <f>+'CONTROL ACTAS'!#REF!</f>
        <v>#REF!</v>
      </c>
      <c r="G624" s="29" t="e">
        <f t="shared" si="9"/>
        <v>#REF!</v>
      </c>
    </row>
    <row r="625" spans="2:9" x14ac:dyDescent="0.25">
      <c r="B625" s="28" t="e">
        <f>'CONTROL ACTAS'!#REF!</f>
        <v>#REF!</v>
      </c>
      <c r="C625" s="5" t="e">
        <f>'CONTROL ACTAS'!#REF!</f>
        <v>#REF!</v>
      </c>
      <c r="D625" s="4" t="e">
        <f>'CONTROL ACTAS'!#REF!</f>
        <v>#REF!</v>
      </c>
      <c r="E625" s="6" t="e">
        <f>'CONTROL ACTAS'!#REF!</f>
        <v>#REF!</v>
      </c>
      <c r="F625" s="7" t="e">
        <f>+'CONTROL ACTAS'!#REF!</f>
        <v>#REF!</v>
      </c>
      <c r="G625" s="29" t="e">
        <f t="shared" si="9"/>
        <v>#REF!</v>
      </c>
    </row>
    <row r="626" spans="2:9" x14ac:dyDescent="0.25">
      <c r="B626" s="28" t="e">
        <f>'CONTROL ACTAS'!#REF!</f>
        <v>#REF!</v>
      </c>
      <c r="C626" s="5" t="e">
        <f>'CONTROL ACTAS'!#REF!</f>
        <v>#REF!</v>
      </c>
      <c r="D626" s="4" t="e">
        <f>'CONTROL ACTAS'!#REF!</f>
        <v>#REF!</v>
      </c>
      <c r="E626" s="6" t="e">
        <f>'CONTROL ACTAS'!#REF!</f>
        <v>#REF!</v>
      </c>
      <c r="F626" s="7" t="e">
        <f>+'CONTROL ACTAS'!#REF!</f>
        <v>#REF!</v>
      </c>
      <c r="G626" s="29" t="e">
        <f t="shared" si="9"/>
        <v>#REF!</v>
      </c>
    </row>
    <row r="627" spans="2:9" x14ac:dyDescent="0.25">
      <c r="B627" s="28" t="e">
        <f>'CONTROL ACTAS'!#REF!</f>
        <v>#REF!</v>
      </c>
      <c r="C627" s="5" t="e">
        <f>'CONTROL ACTAS'!#REF!</f>
        <v>#REF!</v>
      </c>
      <c r="D627" s="4" t="e">
        <f>'CONTROL ACTAS'!#REF!</f>
        <v>#REF!</v>
      </c>
      <c r="E627" s="6" t="e">
        <f>'CONTROL ACTAS'!#REF!</f>
        <v>#REF!</v>
      </c>
      <c r="F627" s="7" t="e">
        <f>+'CONTROL ACTAS'!#REF!</f>
        <v>#REF!</v>
      </c>
      <c r="G627" s="29" t="e">
        <f t="shared" si="9"/>
        <v>#REF!</v>
      </c>
    </row>
    <row r="628" spans="2:9" x14ac:dyDescent="0.25">
      <c r="B628" s="28" t="e">
        <f>'CONTROL ACTAS'!#REF!</f>
        <v>#REF!</v>
      </c>
      <c r="C628" s="5" t="e">
        <f>'CONTROL ACTAS'!#REF!</f>
        <v>#REF!</v>
      </c>
      <c r="D628" s="4" t="e">
        <f>'CONTROL ACTAS'!#REF!</f>
        <v>#REF!</v>
      </c>
      <c r="E628" s="6" t="e">
        <f>'CONTROL ACTAS'!#REF!</f>
        <v>#REF!</v>
      </c>
      <c r="F628" s="7" t="e">
        <f>+'CONTROL ACTAS'!#REF!</f>
        <v>#REF!</v>
      </c>
      <c r="G628" s="29" t="e">
        <f t="shared" ref="G628:G630" si="10">ROUNDDOWN(E628*F628,0)</f>
        <v>#REF!</v>
      </c>
    </row>
    <row r="629" spans="2:9" x14ac:dyDescent="0.25">
      <c r="B629" s="28" t="e">
        <f>'CONTROL ACTAS'!#REF!</f>
        <v>#REF!</v>
      </c>
      <c r="C629" s="5" t="e">
        <f>'CONTROL ACTAS'!#REF!</f>
        <v>#REF!</v>
      </c>
      <c r="D629" s="4" t="e">
        <f>'CONTROL ACTAS'!#REF!</f>
        <v>#REF!</v>
      </c>
      <c r="E629" s="6" t="e">
        <f>'CONTROL ACTAS'!#REF!</f>
        <v>#REF!</v>
      </c>
      <c r="F629" s="7" t="e">
        <f>+'CONTROL ACTAS'!#REF!</f>
        <v>#REF!</v>
      </c>
      <c r="G629" s="29" t="e">
        <f t="shared" si="10"/>
        <v>#REF!</v>
      </c>
    </row>
    <row r="630" spans="2:9" ht="14.4" thickBot="1" x14ac:dyDescent="0.3">
      <c r="B630" s="28" t="e">
        <f>'CONTROL ACTAS'!#REF!</f>
        <v>#REF!</v>
      </c>
      <c r="C630" s="5" t="e">
        <f>'CONTROL ACTAS'!#REF!</f>
        <v>#REF!</v>
      </c>
      <c r="D630" s="4" t="e">
        <f>'CONTROL ACTAS'!#REF!</f>
        <v>#REF!</v>
      </c>
      <c r="E630" s="6" t="e">
        <f>'CONTROL ACTAS'!#REF!</f>
        <v>#REF!</v>
      </c>
      <c r="F630" s="7" t="e">
        <f>+'CONTROL ACTAS'!#REF!</f>
        <v>#REF!</v>
      </c>
      <c r="G630" s="29" t="e">
        <f t="shared" si="10"/>
        <v>#REF!</v>
      </c>
    </row>
    <row r="631" spans="2:9" x14ac:dyDescent="0.25">
      <c r="B631" s="140" t="s">
        <v>1086</v>
      </c>
      <c r="C631" s="156"/>
      <c r="D631" s="156"/>
      <c r="E631" s="156"/>
      <c r="F631" s="157"/>
      <c r="G631" s="158" t="e">
        <f>SUM(G19:G630)</f>
        <v>#REF!</v>
      </c>
    </row>
    <row r="632" spans="2:9" x14ac:dyDescent="0.25">
      <c r="B632" s="139" t="s">
        <v>1020</v>
      </c>
      <c r="C632" s="159"/>
      <c r="D632" s="159"/>
      <c r="E632" s="159"/>
      <c r="F632" s="160"/>
      <c r="G632" s="161" t="e">
        <f>ROUND(G631*24%,0)</f>
        <v>#REF!</v>
      </c>
    </row>
    <row r="633" spans="2:9" ht="14.4" thickBot="1" x14ac:dyDescent="0.3">
      <c r="B633" s="141" t="s">
        <v>815</v>
      </c>
      <c r="C633" s="162"/>
      <c r="D633" s="162"/>
      <c r="E633" s="162"/>
      <c r="F633" s="163"/>
      <c r="G633" s="164" t="e">
        <f>G631+G632+14</f>
        <v>#REF!</v>
      </c>
      <c r="I633" s="212"/>
    </row>
    <row r="634" spans="2:9" x14ac:dyDescent="0.25">
      <c r="B634" s="136"/>
      <c r="C634" s="137" t="str">
        <f>'CONTROL ACTAS'!C573</f>
        <v>PLAN DE MANEJO AMBIENTAL (PMA)</v>
      </c>
      <c r="D634" s="138"/>
      <c r="E634" s="138"/>
      <c r="F634" s="53"/>
      <c r="G634" s="172"/>
    </row>
    <row r="635" spans="2:9" x14ac:dyDescent="0.25">
      <c r="B635" s="58" t="str">
        <f>'CONTROL ACTAS'!B574</f>
        <v>ITEM</v>
      </c>
      <c r="C635" s="59" t="str">
        <f>'CONTROL ACTAS'!C574</f>
        <v>DESCRIPCIÓN</v>
      </c>
      <c r="D635" s="59" t="str">
        <f>'CONTROL ACTAS'!D574</f>
        <v>UNIDAD</v>
      </c>
      <c r="E635" s="59">
        <f>'CONTROL ACTAS'!E574</f>
        <v>0</v>
      </c>
      <c r="F635" s="60" t="str">
        <f>'CONTROL ACTAS'!F574</f>
        <v>VR.UNITARIO</v>
      </c>
      <c r="G635" s="61" t="str">
        <f>'CONTROL ACTAS'!G574</f>
        <v>VR.TOTAL</v>
      </c>
    </row>
    <row r="636" spans="2:9" x14ac:dyDescent="0.25">
      <c r="B636" s="62">
        <f>'CONTROL ACTAS'!B575</f>
        <v>1</v>
      </c>
      <c r="C636" s="63" t="str">
        <f>'CONTROL ACTAS'!C575</f>
        <v>PROGRAMA / PROYECTO GESTIÓN AMBIENTAL</v>
      </c>
      <c r="D636" s="64"/>
      <c r="E636" s="64"/>
      <c r="F636" s="128"/>
      <c r="G636" s="173"/>
    </row>
    <row r="637" spans="2:9" x14ac:dyDescent="0.25">
      <c r="B637" s="65" t="str">
        <f>'CONTROL ACTAS'!B576</f>
        <v>1.1</v>
      </c>
      <c r="C637" s="66" t="str">
        <f>'CONTROL ACTAS'!C576</f>
        <v>CUMPLIMIENTO DE REQUISITOS LEGALES</v>
      </c>
      <c r="D637" s="67"/>
      <c r="E637" s="67"/>
      <c r="F637" s="129"/>
      <c r="G637" s="174"/>
    </row>
    <row r="638" spans="2:9" x14ac:dyDescent="0.25">
      <c r="B638" s="28" t="str">
        <f>'CONTROL ACTAS'!B577</f>
        <v>1.1.1</v>
      </c>
      <c r="C638" s="5" t="str">
        <f>'CONTROL ACTAS'!C577</f>
        <v xml:space="preserve">TRAMITE DE PERMISO DE OCUPACIÓN DE CAUCE </v>
      </c>
      <c r="D638" s="4" t="str">
        <f>'CONTROL ACTAS'!D577</f>
        <v>UN</v>
      </c>
      <c r="E638" s="6">
        <f>'CONTROL ACTAS'!K577</f>
        <v>0</v>
      </c>
      <c r="F638" s="7">
        <f>'CONTROL ACTAS'!F577</f>
        <v>0</v>
      </c>
      <c r="G638" s="29">
        <f t="shared" ref="G638:G655" si="11">ROUND(E638*F638,0)</f>
        <v>0</v>
      </c>
    </row>
    <row r="639" spans="2:9" ht="26.4" x14ac:dyDescent="0.25">
      <c r="B639" s="65" t="str">
        <f>'CONTROL ACTAS'!B578</f>
        <v>1.2</v>
      </c>
      <c r="C639" s="66" t="str">
        <f>'CONTROL ACTAS'!C578</f>
        <v xml:space="preserve">MANEJO Y DISPOSICION FINAL DE RESIDUOS SOLIDOS CONVENCIONALES Y ESPECIALES  </v>
      </c>
      <c r="D639" s="67"/>
      <c r="E639" s="67"/>
      <c r="F639" s="129"/>
      <c r="G639" s="174"/>
    </row>
    <row r="640" spans="2:9" ht="26.4" x14ac:dyDescent="0.25">
      <c r="B640" s="28" t="str">
        <f>'CONTROL ACTAS'!B579</f>
        <v>1.2.1</v>
      </c>
      <c r="C640" s="5" t="str">
        <f>'CONTROL ACTAS'!C579</f>
        <v>JUEGO DE TRES RECIPIENTES O CANECAS DE 55 GALONES INCLUYE IVA</v>
      </c>
      <c r="D640" s="4" t="str">
        <f>'CONTROL ACTAS'!D579</f>
        <v>UN</v>
      </c>
      <c r="E640" s="6">
        <f>'CONTROL ACTAS'!K579</f>
        <v>0</v>
      </c>
      <c r="F640" s="7">
        <f>'CONTROL ACTAS'!F579</f>
        <v>300000</v>
      </c>
      <c r="G640" s="29">
        <f t="shared" si="11"/>
        <v>0</v>
      </c>
    </row>
    <row r="641" spans="2:7" ht="26.4" x14ac:dyDescent="0.25">
      <c r="B641" s="28" t="str">
        <f>'CONTROL ACTAS'!B580</f>
        <v>1.2.2</v>
      </c>
      <c r="C641" s="5" t="str">
        <f>'CONTROL ACTAS'!C580</f>
        <v>JUEGO DE TRES CANECAS O RECIPIENTES DE 5 GALONES (PARA CAMPAMENTO Y FRENTE DE OBRA) INCLUYE IVA</v>
      </c>
      <c r="D641" s="4" t="str">
        <f>'CONTROL ACTAS'!D580</f>
        <v>UN</v>
      </c>
      <c r="E641" s="6">
        <f>'CONTROL ACTAS'!K580</f>
        <v>0</v>
      </c>
      <c r="F641" s="7">
        <f>'CONTROL ACTAS'!F580</f>
        <v>108050</v>
      </c>
      <c r="G641" s="29">
        <f t="shared" si="11"/>
        <v>0</v>
      </c>
    </row>
    <row r="642" spans="2:7" ht="26.4" x14ac:dyDescent="0.25">
      <c r="B642" s="28" t="str">
        <f>'CONTROL ACTAS'!B581</f>
        <v>1.2.3</v>
      </c>
      <c r="C642" s="5" t="str">
        <f>'CONTROL ACTAS'!C581</f>
        <v>BOLSAS POLIETILENO ALTA DENSIDAD (PAQUETE 100 UNIDADES DE  100 X 100). INCLUYE IVA</v>
      </c>
      <c r="D642" s="4" t="str">
        <f>'CONTROL ACTAS'!D581</f>
        <v>UN</v>
      </c>
      <c r="E642" s="6">
        <f>'CONTROL ACTAS'!K581</f>
        <v>0</v>
      </c>
      <c r="F642" s="7">
        <f>'CONTROL ACTAS'!F581</f>
        <v>18000</v>
      </c>
      <c r="G642" s="29">
        <f t="shared" si="11"/>
        <v>0</v>
      </c>
    </row>
    <row r="643" spans="2:7" ht="26.4" x14ac:dyDescent="0.25">
      <c r="B643" s="28" t="str">
        <f>'CONTROL ACTAS'!B582</f>
        <v>1.2.4</v>
      </c>
      <c r="C643" s="5" t="str">
        <f>'CONTROL ACTAS'!C582</f>
        <v>BOLSAS POLIETILENO ALTA DENSIDAD (PAQUETE 100 UNIDADES DE  24X24) INCLUYE IVA</v>
      </c>
      <c r="D643" s="4" t="str">
        <f>'CONTROL ACTAS'!D582</f>
        <v>UN</v>
      </c>
      <c r="E643" s="6">
        <f>'CONTROL ACTAS'!K582</f>
        <v>0</v>
      </c>
      <c r="F643" s="7">
        <f>'CONTROL ACTAS'!F582</f>
        <v>11200</v>
      </c>
      <c r="G643" s="29">
        <f t="shared" si="11"/>
        <v>0</v>
      </c>
    </row>
    <row r="644" spans="2:7" ht="26.4" x14ac:dyDescent="0.25">
      <c r="B644" s="28" t="str">
        <f>'CONTROL ACTAS'!B583</f>
        <v>1.2.5</v>
      </c>
      <c r="C644" s="5" t="str">
        <f>'CONTROL ACTAS'!C583</f>
        <v xml:space="preserve">DISPOSICIÓN DE RESIDUOS PELIGROSOS Y ESPECIALES CON EMPRESAS CERTIFICADAS </v>
      </c>
      <c r="D644" s="4" t="str">
        <f>'CONTROL ACTAS'!D583</f>
        <v>MES</v>
      </c>
      <c r="E644" s="6">
        <f>'CONTROL ACTAS'!K583</f>
        <v>0</v>
      </c>
      <c r="F644" s="23">
        <f>'CONTROL ACTAS'!F583</f>
        <v>250000</v>
      </c>
      <c r="G644" s="47">
        <f t="shared" si="11"/>
        <v>0</v>
      </c>
    </row>
    <row r="645" spans="2:7" ht="41.25" customHeight="1" x14ac:dyDescent="0.25">
      <c r="B645" s="65" t="str">
        <f>'CONTROL ACTAS'!B584</f>
        <v>1.3</v>
      </c>
      <c r="C645" s="66" t="str">
        <f>'CONTROL ACTAS'!C584</f>
        <v xml:space="preserve">SEÑALIZACIÓN FRENTES DE OBRASY SITIOS TEMPORALES (DEMARCACIÓN DE ÁREAS DE TRABAJO Y CENTROS DE ACOPIO) </v>
      </c>
      <c r="D645" s="67"/>
      <c r="E645" s="67"/>
      <c r="F645" s="129"/>
      <c r="G645" s="174"/>
    </row>
    <row r="646" spans="2:7" ht="26.4" x14ac:dyDescent="0.25">
      <c r="B646" s="28" t="str">
        <f>'CONTROL ACTAS'!B585</f>
        <v>1.3.1</v>
      </c>
      <c r="C646" s="5" t="str">
        <f>'CONTROL ACTAS'!C585</f>
        <v>TELA VERDE ZARÁN DE H=2,50 Y ESTACONES REDONDOS A CADA 1,50 M</v>
      </c>
      <c r="D646" s="4" t="str">
        <f>'CONTROL ACTAS'!D585</f>
        <v>M</v>
      </c>
      <c r="E646" s="6">
        <f>'CONTROL ACTAS'!K585</f>
        <v>0</v>
      </c>
      <c r="F646" s="7">
        <f>'CONTROL ACTAS'!F585</f>
        <v>14012</v>
      </c>
      <c r="G646" s="29">
        <f t="shared" si="11"/>
        <v>0</v>
      </c>
    </row>
    <row r="647" spans="2:7" x14ac:dyDescent="0.25">
      <c r="B647" s="28" t="str">
        <f>'CONTROL ACTAS'!B586</f>
        <v>1.3.2</v>
      </c>
      <c r="C647" s="5" t="str">
        <f>'CONTROL ACTAS'!C586</f>
        <v>BALIZAS CON BANDAS REFLECTIVAS. (INCLUYE IVA)</v>
      </c>
      <c r="D647" s="4" t="str">
        <f>'CONTROL ACTAS'!D586</f>
        <v>UN</v>
      </c>
      <c r="E647" s="6">
        <f>'CONTROL ACTAS'!K586</f>
        <v>0</v>
      </c>
      <c r="F647" s="7">
        <f>'CONTROL ACTAS'!F586</f>
        <v>44100</v>
      </c>
      <c r="G647" s="29">
        <f t="shared" si="11"/>
        <v>0</v>
      </c>
    </row>
    <row r="648" spans="2:7" ht="26.4" x14ac:dyDescent="0.25">
      <c r="B648" s="28" t="str">
        <f>'CONTROL ACTAS'!B587</f>
        <v>1.3.3</v>
      </c>
      <c r="C648" s="5" t="str">
        <f>'CONTROL ACTAS'!C587</f>
        <v>CINTA SEÑALIZACIÓN CALIBRE 4, 12 CM DE ALTO, COLOR NARANJA - BLANCO O AMARILLO- NEGRO, DE 500 M. (INCLUYE IVA)</v>
      </c>
      <c r="D648" s="4" t="str">
        <f>'CONTROL ACTAS'!D587</f>
        <v>ROLLO</v>
      </c>
      <c r="E648" s="6">
        <f>'CONTROL ACTAS'!K587</f>
        <v>0</v>
      </c>
      <c r="F648" s="7">
        <f>'CONTROL ACTAS'!F587</f>
        <v>24900</v>
      </c>
      <c r="G648" s="29">
        <f t="shared" si="11"/>
        <v>0</v>
      </c>
    </row>
    <row r="649" spans="2:7" ht="39.6" x14ac:dyDescent="0.25">
      <c r="B649" s="65" t="str">
        <f>'CONTROL ACTAS'!B588</f>
        <v>1.4</v>
      </c>
      <c r="C649" s="66" t="str">
        <f>'CONTROL ACTAS'!C588</f>
        <v xml:space="preserve">PROYECTO DE MANEJO INTEGRAL DE MATERIALES DE CONSTRUCCION Y MANEJO DE FUENTES DE EMISIONES ATMOSFÉRICAS </v>
      </c>
      <c r="D649" s="67"/>
      <c r="E649" s="67"/>
      <c r="F649" s="129"/>
      <c r="G649" s="174"/>
    </row>
    <row r="650" spans="2:7" ht="26.4" x14ac:dyDescent="0.25">
      <c r="B650" s="28" t="str">
        <f>'CONTROL ACTAS'!B589</f>
        <v>1.4.1</v>
      </c>
      <c r="C650" s="5" t="str">
        <f>'CONTROL ACTAS'!C589</f>
        <v>HUMECTACIÓN DE VÍA/ÁREAS DE TRABAJO PARA CONTROL DE MATERIAL PARTICULADO (INCLUYE IVA)</v>
      </c>
      <c r="D650" s="4" t="str">
        <f>'CONTROL ACTAS'!D589</f>
        <v>DÍA</v>
      </c>
      <c r="E650" s="6">
        <f>'CONTROL ACTAS'!K589</f>
        <v>0</v>
      </c>
      <c r="F650" s="7">
        <f>'CONTROL ACTAS'!F589</f>
        <v>60000</v>
      </c>
      <c r="G650" s="29">
        <f t="shared" si="11"/>
        <v>0</v>
      </c>
    </row>
    <row r="651" spans="2:7" x14ac:dyDescent="0.25">
      <c r="B651" s="28" t="str">
        <f>'CONTROL ACTAS'!B590</f>
        <v>1.4.2</v>
      </c>
      <c r="C651" s="5" t="str">
        <f>'CONTROL ACTAS'!C590</f>
        <v xml:space="preserve">TELERAS 1,35M X 0,90 M </v>
      </c>
      <c r="D651" s="4" t="str">
        <f>'CONTROL ACTAS'!D590</f>
        <v>UN</v>
      </c>
      <c r="E651" s="6">
        <f>'CONTROL ACTAS'!K590</f>
        <v>0</v>
      </c>
      <c r="F651" s="7">
        <f>'CONTROL ACTAS'!F590</f>
        <v>0</v>
      </c>
      <c r="G651" s="29">
        <f t="shared" si="11"/>
        <v>0</v>
      </c>
    </row>
    <row r="652" spans="2:7" x14ac:dyDescent="0.25">
      <c r="B652" s="28" t="str">
        <f>'CONTROL ACTAS'!B591</f>
        <v>1.4.3</v>
      </c>
      <c r="C652" s="5" t="str">
        <f>'CONTROL ACTAS'!C591</f>
        <v>LAVADERO DE LLANTAS</v>
      </c>
      <c r="D652" s="4" t="str">
        <f>'CONTROL ACTAS'!D591</f>
        <v>UN</v>
      </c>
      <c r="E652" s="6">
        <f>'CONTROL ACTAS'!K591</f>
        <v>0</v>
      </c>
      <c r="F652" s="7">
        <f>'CONTROL ACTAS'!F591</f>
        <v>0</v>
      </c>
      <c r="G652" s="29">
        <f t="shared" si="11"/>
        <v>0</v>
      </c>
    </row>
    <row r="653" spans="2:7" ht="26.4" x14ac:dyDescent="0.25">
      <c r="B653" s="28" t="str">
        <f>'CONTROL ACTAS'!B592</f>
        <v>1.4.4</v>
      </c>
      <c r="C653" s="5" t="str">
        <f>'CONTROL ACTAS'!C592</f>
        <v xml:space="preserve">PLÁSTICO NEGRO POLIETILENO DE GRUESO CALIBRE,  (150 M, CALIBRE 3.5 ANCHO DE 3 M). </v>
      </c>
      <c r="D653" s="4" t="str">
        <f>'CONTROL ACTAS'!D592</f>
        <v>ROLLO</v>
      </c>
      <c r="E653" s="6">
        <f>'CONTROL ACTAS'!K592</f>
        <v>0</v>
      </c>
      <c r="F653" s="7">
        <f>'CONTROL ACTAS'!F592</f>
        <v>569900</v>
      </c>
      <c r="G653" s="29">
        <f t="shared" si="11"/>
        <v>0</v>
      </c>
    </row>
    <row r="654" spans="2:7" ht="25.5" customHeight="1" x14ac:dyDescent="0.25">
      <c r="B654" s="65" t="str">
        <f>'CONTROL ACTAS'!B593</f>
        <v>1.5</v>
      </c>
      <c r="C654" s="66" t="str">
        <f>'CONTROL ACTAS'!C593</f>
        <v>MANEJO DE RESIDUOS LÍQUIDOS DOMÉSTICOS E INDUSTRIALES</v>
      </c>
      <c r="D654" s="67"/>
      <c r="E654" s="67"/>
      <c r="F654" s="129"/>
      <c r="G654" s="174"/>
    </row>
    <row r="655" spans="2:7" x14ac:dyDescent="0.25">
      <c r="B655" s="28" t="str">
        <f>'CONTROL ACTAS'!B594</f>
        <v>1.5.1</v>
      </c>
      <c r="C655" s="5" t="str">
        <f>'CONTROL ACTAS'!C594</f>
        <v xml:space="preserve">KIT DE EMERGENCIA PARA DERRAMES </v>
      </c>
      <c r="D655" s="4" t="str">
        <f>'CONTROL ACTAS'!D594</f>
        <v>UN</v>
      </c>
      <c r="E655" s="6">
        <f>'CONTROL ACTAS'!K594</f>
        <v>0</v>
      </c>
      <c r="F655" s="7">
        <f>'CONTROL ACTAS'!F594</f>
        <v>150000</v>
      </c>
      <c r="G655" s="29">
        <f t="shared" si="11"/>
        <v>0</v>
      </c>
    </row>
    <row r="656" spans="2:7" ht="20.25" customHeight="1" x14ac:dyDescent="0.25">
      <c r="B656" s="68">
        <f>'CONTROL ACTAS'!B595</f>
        <v>0</v>
      </c>
      <c r="C656" s="19" t="str">
        <f>'CONTROL ACTAS'!C595</f>
        <v>SUBTOTAL GESTIÓN AMBIENTAL</v>
      </c>
      <c r="D656" s="131"/>
      <c r="E656" s="6"/>
      <c r="F656" s="7"/>
      <c r="G656" s="175"/>
    </row>
    <row r="657" spans="2:7" ht="28.5" customHeight="1" x14ac:dyDescent="0.25">
      <c r="B657" s="62">
        <f>'CONTROL ACTAS'!B596</f>
        <v>2</v>
      </c>
      <c r="C657" s="63" t="str">
        <f>'CONTROL ACTAS'!C596</f>
        <v xml:space="preserve">PROGRAMA DE SEGURIDAD Y SALUD EN EL TRABAJO </v>
      </c>
      <c r="D657" s="64"/>
      <c r="E657" s="9"/>
      <c r="F657" s="128"/>
      <c r="G657" s="173"/>
    </row>
    <row r="658" spans="2:7" ht="27.75" customHeight="1" x14ac:dyDescent="0.25">
      <c r="B658" s="65" t="str">
        <f>'CONTROL ACTAS'!B597</f>
        <v>2.1</v>
      </c>
      <c r="C658" s="66" t="str">
        <f>'CONTROL ACTAS'!C597</f>
        <v>DOTACIÓN DE CAMPAMENTOS  /INSTALACIONES PROVISIONALES</v>
      </c>
      <c r="D658" s="67"/>
      <c r="E658" s="9"/>
      <c r="F658" s="129"/>
      <c r="G658" s="174"/>
    </row>
    <row r="659" spans="2:7" ht="26.4" x14ac:dyDescent="0.25">
      <c r="B659" s="28" t="str">
        <f>'CONTROL ACTAS'!B598</f>
        <v>2.1.1</v>
      </c>
      <c r="C659" s="5" t="str">
        <f>'CONTROL ACTAS'!C598</f>
        <v>SEÑALES DE CAMPAMENTO - AVISOS EN POLIETILENO DE 30 X 50 CM    (INCLUYE IVA)</v>
      </c>
      <c r="D659" s="4" t="str">
        <f>'CONTROL ACTAS'!D598</f>
        <v>UN</v>
      </c>
      <c r="E659" s="9">
        <f>'CONTROL ACTAS'!K598</f>
        <v>0</v>
      </c>
      <c r="F659" s="7">
        <f>'CONTROL ACTAS'!F598</f>
        <v>12900</v>
      </c>
      <c r="G659" s="29">
        <f t="shared" ref="G659:G665" si="12">ROUND(E659*F659,0)</f>
        <v>0</v>
      </c>
    </row>
    <row r="660" spans="2:7" x14ac:dyDescent="0.25">
      <c r="B660" s="28" t="str">
        <f>'CONTROL ACTAS'!B599</f>
        <v>2.1.2</v>
      </c>
      <c r="C660" s="5" t="str">
        <f>'CONTROL ACTAS'!C599</f>
        <v>CAMILLA EMERGENCIA POLIETILENO 185X45CM (INCLUYE IVA)</v>
      </c>
      <c r="D660" s="4" t="str">
        <f>'CONTROL ACTAS'!D599</f>
        <v>UN</v>
      </c>
      <c r="E660" s="9">
        <f>'CONTROL ACTAS'!K599</f>
        <v>0</v>
      </c>
      <c r="F660" s="7">
        <f>'CONTROL ACTAS'!F599</f>
        <v>120000</v>
      </c>
      <c r="G660" s="29">
        <f t="shared" si="12"/>
        <v>0</v>
      </c>
    </row>
    <row r="661" spans="2:7" x14ac:dyDescent="0.25">
      <c r="B661" s="28" t="str">
        <f>'CONTROL ACTAS'!B600</f>
        <v>2.1.3</v>
      </c>
      <c r="C661" s="5" t="str">
        <f>'CONTROL ACTAS'!C600</f>
        <v>EXTINTOR ABC 20 LB (INCLUYE IVA)</v>
      </c>
      <c r="D661" s="4" t="str">
        <f>'CONTROL ACTAS'!D600</f>
        <v>UN</v>
      </c>
      <c r="E661" s="9">
        <f>'CONTROL ACTAS'!K600</f>
        <v>0</v>
      </c>
      <c r="F661" s="7">
        <f>'CONTROL ACTAS'!F600</f>
        <v>79900</v>
      </c>
      <c r="G661" s="29">
        <f t="shared" si="12"/>
        <v>0</v>
      </c>
    </row>
    <row r="662" spans="2:7" ht="26.25" customHeight="1" x14ac:dyDescent="0.25">
      <c r="B662" s="28" t="str">
        <f>'CONTROL ACTAS'!B601</f>
        <v>2.1.4</v>
      </c>
      <c r="C662" s="5" t="str">
        <f>'CONTROL ACTAS'!C601</f>
        <v xml:space="preserve">BOTIQUÍN CRUZ ROJA DE PRIMEROS AUXILIOS REF. 115 EN LONA </v>
      </c>
      <c r="D662" s="4" t="str">
        <f>'CONTROL ACTAS'!D601</f>
        <v>UN</v>
      </c>
      <c r="E662" s="9">
        <f>'CONTROL ACTAS'!K601</f>
        <v>0</v>
      </c>
      <c r="F662" s="7">
        <f>'CONTROL ACTAS'!F601</f>
        <v>60000</v>
      </c>
      <c r="G662" s="29">
        <f t="shared" si="12"/>
        <v>0</v>
      </c>
    </row>
    <row r="663" spans="2:7" x14ac:dyDescent="0.25">
      <c r="B663" s="65">
        <f>'CONTROL ACTAS'!B602</f>
        <v>2.2000000000000002</v>
      </c>
      <c r="C663" s="66" t="str">
        <f>'CONTROL ACTAS'!C602</f>
        <v>IMAGEN INSTITUCIONAL</v>
      </c>
      <c r="D663" s="67"/>
      <c r="E663" s="9"/>
      <c r="F663" s="129"/>
      <c r="G663" s="174"/>
    </row>
    <row r="664" spans="2:7" ht="26.4" x14ac:dyDescent="0.25">
      <c r="B664" s="28" t="str">
        <f>'CONTROL ACTAS'!B603</f>
        <v>2.2.1</v>
      </c>
      <c r="C664" s="5" t="str">
        <f>'CONTROL ACTAS'!C603</f>
        <v>LONA PARA VEHÍCULO (VOLQUETA O CAMIÓN) DE 1,50 X 0,80 M, IMPRESIÓN INJEKT RESISTENTE A LA INTEMPERIE</v>
      </c>
      <c r="D664" s="4" t="str">
        <f>'CONTROL ACTAS'!D603</f>
        <v>UN</v>
      </c>
      <c r="E664" s="9">
        <f>'CONTROL ACTAS'!K603</f>
        <v>0</v>
      </c>
      <c r="F664" s="7">
        <f>'CONTROL ACTAS'!F603</f>
        <v>0</v>
      </c>
      <c r="G664" s="29">
        <f t="shared" si="12"/>
        <v>0</v>
      </c>
    </row>
    <row r="665" spans="2:7" x14ac:dyDescent="0.25">
      <c r="B665" s="28" t="str">
        <f>'CONTROL ACTAS'!B604</f>
        <v>2.2.2</v>
      </c>
      <c r="C665" s="5" t="str">
        <f>'CONTROL ACTAS'!C604</f>
        <v xml:space="preserve">CARNÉ PERSONAL. </v>
      </c>
      <c r="D665" s="4" t="str">
        <f>'CONTROL ACTAS'!D604</f>
        <v>UN</v>
      </c>
      <c r="E665" s="9">
        <f>'CONTROL ACTAS'!K604</f>
        <v>0</v>
      </c>
      <c r="F665" s="7">
        <f>'CONTROL ACTAS'!F604</f>
        <v>0</v>
      </c>
      <c r="G665" s="29">
        <f t="shared" si="12"/>
        <v>0</v>
      </c>
    </row>
    <row r="666" spans="2:7" ht="31.5" customHeight="1" x14ac:dyDescent="0.25">
      <c r="B666" s="132"/>
      <c r="C666" s="19" t="str">
        <f>'CONTROL ACTAS'!C605</f>
        <v>SUBTOTAL GESTIÓN SEGURIDAD Y SALUD EN EL TRABAJO</v>
      </c>
      <c r="D666" s="133" t="str">
        <f>'CONTROL ACTAS'!D605</f>
        <v/>
      </c>
      <c r="E666" s="9"/>
      <c r="F666" s="135"/>
      <c r="G666" s="175"/>
    </row>
    <row r="667" spans="2:7" x14ac:dyDescent="0.25">
      <c r="B667" s="62">
        <f>'CONTROL ACTAS'!B606</f>
        <v>3</v>
      </c>
      <c r="C667" s="63" t="str">
        <f>'CONTROL ACTAS'!C606</f>
        <v>GESTIÓN SOCIAL</v>
      </c>
      <c r="D667" s="64"/>
      <c r="E667" s="9"/>
      <c r="F667" s="128"/>
      <c r="G667" s="173"/>
    </row>
    <row r="668" spans="2:7" x14ac:dyDescent="0.25">
      <c r="B668" s="65">
        <f>'CONTROL ACTAS'!B607</f>
        <v>3.1</v>
      </c>
      <c r="C668" s="66" t="str">
        <f>'CONTROL ACTAS'!C607</f>
        <v xml:space="preserve">INFORMACIÓN Y DIVULGACIÓN </v>
      </c>
      <c r="D668" s="67"/>
      <c r="E668" s="9"/>
      <c r="F668" s="129"/>
      <c r="G668" s="174"/>
    </row>
    <row r="669" spans="2:7" ht="26.4" x14ac:dyDescent="0.25">
      <c r="B669" s="28" t="str">
        <f>'CONTROL ACTAS'!B608</f>
        <v>3.1.1</v>
      </c>
      <c r="C669" s="5" t="str">
        <f>'CONTROL ACTAS'!C608</f>
        <v xml:space="preserve">PRODUCTOS DE LITOGRAFIA: AFICHES, VOLANTES, PLEGABLES, FORMATOS.   </v>
      </c>
      <c r="D669" s="4" t="str">
        <f>'CONTROL ACTAS'!D608</f>
        <v>UN</v>
      </c>
      <c r="E669" s="9">
        <f>'CONTROL ACTAS'!K608</f>
        <v>0</v>
      </c>
      <c r="F669" s="7">
        <f>'CONTROL ACTAS'!F608</f>
        <v>150</v>
      </c>
      <c r="G669" s="29">
        <f t="shared" ref="G669:G705" si="13">ROUND(E669*F669,0)</f>
        <v>0</v>
      </c>
    </row>
    <row r="670" spans="2:7" ht="26.4" x14ac:dyDescent="0.25">
      <c r="B670" s="28" t="str">
        <f>'CONTROL ACTAS'!B609</f>
        <v>3.1.2</v>
      </c>
      <c r="C670" s="5" t="str">
        <f>'CONTROL ACTAS'!C609</f>
        <v>BUZÓN PQRS EN ACRÍLICO SEGÚN DISEÑO SUMINISTRADO POR LA ENTIDAD (0,35M*0,45M)</v>
      </c>
      <c r="D670" s="4" t="str">
        <f>'CONTROL ACTAS'!D609</f>
        <v>UN</v>
      </c>
      <c r="E670" s="9">
        <f>'CONTROL ACTAS'!K609</f>
        <v>0</v>
      </c>
      <c r="F670" s="7">
        <f>'CONTROL ACTAS'!F609</f>
        <v>50000</v>
      </c>
      <c r="G670" s="29">
        <f t="shared" si="13"/>
        <v>0</v>
      </c>
    </row>
    <row r="671" spans="2:7" ht="39.6" x14ac:dyDescent="0.25">
      <c r="B671" s="28" t="str">
        <f>'CONTROL ACTAS'!B610</f>
        <v>3.1.3</v>
      </c>
      <c r="C671" s="5" t="str">
        <f>'CONTROL ACTAS'!C610</f>
        <v xml:space="preserve">REUNIONES, TALLERES INFORMATIVOS Y DE SOCIALIZACIÓN CON LA COMUNIDAD AFECTADA POR EL PROYECTO. INICIO, AVANCE Y FIN DE OBRA. INCLUYE LOGÍSTICA Y REFRIGERIOS. </v>
      </c>
      <c r="D671" s="4" t="str">
        <f>'CONTROL ACTAS'!D610</f>
        <v>UN</v>
      </c>
      <c r="E671" s="9">
        <f>'CONTROL ACTAS'!K610</f>
        <v>0</v>
      </c>
      <c r="F671" s="7">
        <f>'CONTROL ACTAS'!F610</f>
        <v>200000</v>
      </c>
      <c r="G671" s="29">
        <f t="shared" si="13"/>
        <v>0</v>
      </c>
    </row>
    <row r="672" spans="2:7" ht="18" customHeight="1" x14ac:dyDescent="0.25">
      <c r="B672" s="132"/>
      <c r="C672" s="19" t="str">
        <f>'CONTROL ACTAS'!C611</f>
        <v>SUBTOTAL GESTIÓN SOCIAL</v>
      </c>
      <c r="D672" s="133"/>
      <c r="E672" s="9"/>
      <c r="F672" s="135"/>
      <c r="G672" s="175"/>
    </row>
    <row r="673" spans="2:7" x14ac:dyDescent="0.25">
      <c r="B673" s="62">
        <f>'CONTROL ACTAS'!B612</f>
        <v>4</v>
      </c>
      <c r="C673" s="63" t="str">
        <f>'CONTROL ACTAS'!C612</f>
        <v>OTROS COMPONENTES AMBIENTALES</v>
      </c>
      <c r="D673" s="64"/>
      <c r="E673" s="9"/>
      <c r="F673" s="128"/>
      <c r="G673" s="173"/>
    </row>
    <row r="674" spans="2:7" x14ac:dyDescent="0.25">
      <c r="B674" s="68">
        <f>'CONTROL ACTAS'!B613</f>
        <v>0</v>
      </c>
      <c r="C674" s="69">
        <f>'CONTROL ACTAS'!C613</f>
        <v>0</v>
      </c>
      <c r="D674" s="6">
        <f>'CONTROL ACTAS'!D613</f>
        <v>0</v>
      </c>
      <c r="E674" s="9">
        <f>'CONTROL ACTAS'!K613</f>
        <v>0</v>
      </c>
      <c r="F674" s="130">
        <f>'CONTROL ACTAS'!F613</f>
        <v>0</v>
      </c>
      <c r="G674" s="176">
        <f t="shared" si="13"/>
        <v>0</v>
      </c>
    </row>
    <row r="675" spans="2:7" x14ac:dyDescent="0.25">
      <c r="B675" s="68">
        <f>'CONTROL ACTAS'!B614</f>
        <v>0</v>
      </c>
      <c r="C675" s="69">
        <f>'CONTROL ACTAS'!C614</f>
        <v>0</v>
      </c>
      <c r="D675" s="6">
        <f>'CONTROL ACTAS'!D614</f>
        <v>0</v>
      </c>
      <c r="E675" s="9">
        <f>'CONTROL ACTAS'!K614</f>
        <v>0</v>
      </c>
      <c r="F675" s="130">
        <f>'CONTROL ACTAS'!F614</f>
        <v>0</v>
      </c>
      <c r="G675" s="176">
        <f t="shared" si="13"/>
        <v>0</v>
      </c>
    </row>
    <row r="676" spans="2:7" x14ac:dyDescent="0.25">
      <c r="B676" s="68">
        <f>'CONTROL ACTAS'!B615</f>
        <v>0</v>
      </c>
      <c r="C676" s="69">
        <f>'CONTROL ACTAS'!C615</f>
        <v>0</v>
      </c>
      <c r="D676" s="6">
        <f>'CONTROL ACTAS'!D615</f>
        <v>0</v>
      </c>
      <c r="E676" s="9">
        <f>'CONTROL ACTAS'!K615</f>
        <v>0</v>
      </c>
      <c r="F676" s="130">
        <f>'CONTROL ACTAS'!F615</f>
        <v>0</v>
      </c>
      <c r="G676" s="176">
        <f t="shared" si="13"/>
        <v>0</v>
      </c>
    </row>
    <row r="677" spans="2:7" x14ac:dyDescent="0.25">
      <c r="B677" s="26"/>
      <c r="C677" s="1" t="str">
        <f>'CONTROL ACTAS'!C616</f>
        <v>PLAN DE MANEJO DE TRÁNSITO (PMT)</v>
      </c>
      <c r="D677" s="2"/>
      <c r="E677" s="9"/>
      <c r="F677" s="3"/>
      <c r="G677" s="27"/>
    </row>
    <row r="678" spans="2:7" x14ac:dyDescent="0.25">
      <c r="B678" s="38" t="str">
        <f>'CONTROL ACTAS'!B617</f>
        <v>1. DISPOSITIVOS DE CONTROL</v>
      </c>
      <c r="C678" s="20"/>
      <c r="D678" s="21"/>
      <c r="E678" s="9"/>
      <c r="F678" s="22"/>
      <c r="G678" s="39"/>
    </row>
    <row r="679" spans="2:7" x14ac:dyDescent="0.25">
      <c r="B679" s="28">
        <f>'CONTROL ACTAS'!B618</f>
        <v>1.1000000000000001</v>
      </c>
      <c r="C679" s="5" t="str">
        <f>'CONTROL ACTAS'!C618</f>
        <v>BARRICADAS</v>
      </c>
      <c r="D679" s="4" t="str">
        <f>'CONTROL ACTAS'!D618</f>
        <v>UN</v>
      </c>
      <c r="E679" s="9">
        <f>'CONTROL ACTAS'!K618</f>
        <v>0</v>
      </c>
      <c r="F679" s="7">
        <f>'CONTROL ACTAS'!F618</f>
        <v>350000</v>
      </c>
      <c r="G679" s="29">
        <f t="shared" si="13"/>
        <v>0</v>
      </c>
    </row>
    <row r="680" spans="2:7" x14ac:dyDescent="0.25">
      <c r="B680" s="28">
        <f>'CONTROL ACTAS'!B619</f>
        <v>1.2</v>
      </c>
      <c r="C680" s="5" t="str">
        <f>'CONTROL ACTAS'!C619</f>
        <v>PALETAS DE PARE Y SIGA</v>
      </c>
      <c r="D680" s="4" t="str">
        <f>'CONTROL ACTAS'!D619</f>
        <v>UN</v>
      </c>
      <c r="E680" s="9">
        <f>'CONTROL ACTAS'!K619</f>
        <v>0</v>
      </c>
      <c r="F680" s="7">
        <f>'CONTROL ACTAS'!F619</f>
        <v>23400</v>
      </c>
      <c r="G680" s="29">
        <f t="shared" si="13"/>
        <v>0</v>
      </c>
    </row>
    <row r="681" spans="2:7" x14ac:dyDescent="0.25">
      <c r="B681" s="28">
        <f>'CONTROL ACTAS'!B620</f>
        <v>1.3</v>
      </c>
      <c r="C681" s="5" t="str">
        <f>'CONTROL ACTAS'!C620</f>
        <v>DELINEADORES TUBULARES (COLOMBINAS)</v>
      </c>
      <c r="D681" s="4" t="str">
        <f>'CONTROL ACTAS'!D620</f>
        <v>UN</v>
      </c>
      <c r="E681" s="9">
        <f>'CONTROL ACTAS'!K620</f>
        <v>0</v>
      </c>
      <c r="F681" s="7">
        <f>'CONTROL ACTAS'!F620</f>
        <v>104000</v>
      </c>
      <c r="G681" s="29">
        <f t="shared" si="13"/>
        <v>0</v>
      </c>
    </row>
    <row r="682" spans="2:7" x14ac:dyDescent="0.25">
      <c r="B682" s="28">
        <f>'CONTROL ACTAS'!B621</f>
        <v>1.4</v>
      </c>
      <c r="C682" s="5" t="str">
        <f>'CONTROL ACTAS'!C621</f>
        <v>CINTA PLASTICA PELIGRO NO PASE</v>
      </c>
      <c r="D682" s="4" t="str">
        <f>'CONTROL ACTAS'!D621</f>
        <v>ML</v>
      </c>
      <c r="E682" s="9">
        <f>'CONTROL ACTAS'!K621</f>
        <v>0</v>
      </c>
      <c r="F682" s="7">
        <f>'CONTROL ACTAS'!F621</f>
        <v>38870</v>
      </c>
      <c r="G682" s="29">
        <f t="shared" si="13"/>
        <v>0</v>
      </c>
    </row>
    <row r="683" spans="2:7" x14ac:dyDescent="0.25">
      <c r="B683" s="38" t="str">
        <f>'CONTROL ACTAS'!B622</f>
        <v>2. SEÑALIZACION</v>
      </c>
      <c r="C683" s="20"/>
      <c r="D683" s="21"/>
      <c r="E683" s="9"/>
      <c r="F683" s="22"/>
      <c r="G683" s="39"/>
    </row>
    <row r="684" spans="2:7" x14ac:dyDescent="0.25">
      <c r="B684" s="28">
        <f>'CONTROL ACTAS'!B623</f>
        <v>2.1</v>
      </c>
      <c r="C684" s="5" t="str">
        <f>'CONTROL ACTAS'!C623</f>
        <v>SEÑALIZACION PRIMER NIVEL (PASAVIAS EN TELA)</v>
      </c>
      <c r="D684" s="4" t="str">
        <f>'CONTROL ACTAS'!D623</f>
        <v>UN</v>
      </c>
      <c r="E684" s="9">
        <f>'CONTROL ACTAS'!K623</f>
        <v>0</v>
      </c>
      <c r="F684" s="7">
        <f>'CONTROL ACTAS'!F623</f>
        <v>0</v>
      </c>
      <c r="G684" s="29">
        <f t="shared" si="13"/>
        <v>0</v>
      </c>
    </row>
    <row r="685" spans="2:7" x14ac:dyDescent="0.25">
      <c r="B685" s="28">
        <f>'CONTROL ACTAS'!B624</f>
        <v>2.2000000000000002</v>
      </c>
      <c r="C685" s="5" t="str">
        <f>'CONTROL ACTAS'!C624</f>
        <v>SEÑAL VERTICAL DE PRIMER Y SEGUNDO NIVEL</v>
      </c>
      <c r="D685" s="4" t="str">
        <f>'CONTROL ACTAS'!D624</f>
        <v>UN</v>
      </c>
      <c r="E685" s="9">
        <f>'CONTROL ACTAS'!K624</f>
        <v>0</v>
      </c>
      <c r="F685" s="7">
        <f>'CONTROL ACTAS'!F624</f>
        <v>0</v>
      </c>
      <c r="G685" s="29">
        <f t="shared" si="13"/>
        <v>0</v>
      </c>
    </row>
    <row r="686" spans="2:7" x14ac:dyDescent="0.25">
      <c r="B686" s="28">
        <f>'CONTROL ACTAS'!B625</f>
        <v>2.2999999999999998</v>
      </c>
      <c r="C686" s="5" t="str">
        <f>'CONTROL ACTAS'!C625</f>
        <v>SEÑALES MOVILES DE APROXIMACION</v>
      </c>
      <c r="D686" s="4" t="str">
        <f>'CONTROL ACTAS'!D625</f>
        <v>UN</v>
      </c>
      <c r="E686" s="9">
        <f>'CONTROL ACTAS'!K625</f>
        <v>0</v>
      </c>
      <c r="F686" s="7">
        <f>'CONTROL ACTAS'!F625</f>
        <v>201500</v>
      </c>
      <c r="G686" s="29">
        <f t="shared" si="13"/>
        <v>0</v>
      </c>
    </row>
    <row r="687" spans="2:7" x14ac:dyDescent="0.25">
      <c r="B687" s="38" t="str">
        <f>'CONTROL ACTAS'!B626</f>
        <v xml:space="preserve">3. EQUIPOS VARIOS </v>
      </c>
      <c r="C687" s="20"/>
      <c r="D687" s="21"/>
      <c r="E687" s="9"/>
      <c r="F687" s="22"/>
      <c r="G687" s="39"/>
    </row>
    <row r="688" spans="2:7" x14ac:dyDescent="0.25">
      <c r="B688" s="28">
        <f>'CONTROL ACTAS'!B627</f>
        <v>3.1</v>
      </c>
      <c r="C688" s="5" t="str">
        <f>'CONTROL ACTAS'!C627</f>
        <v>CHALECOS REFLECTIVOS</v>
      </c>
      <c r="D688" s="4" t="str">
        <f>'CONTROL ACTAS'!D627</f>
        <v>UN</v>
      </c>
      <c r="E688" s="9">
        <f>'CONTROL ACTAS'!K627</f>
        <v>0</v>
      </c>
      <c r="F688" s="7">
        <f>'CONTROL ACTAS'!F627</f>
        <v>20000</v>
      </c>
      <c r="G688" s="29">
        <f t="shared" si="13"/>
        <v>0</v>
      </c>
    </row>
    <row r="689" spans="2:7" x14ac:dyDescent="0.25">
      <c r="B689" s="28">
        <f>'CONTROL ACTAS'!B628</f>
        <v>3.2</v>
      </c>
      <c r="C689" s="5" t="str">
        <f>'CONTROL ACTAS'!C628</f>
        <v>VOLANTES INFORMATIVOS</v>
      </c>
      <c r="D689" s="4" t="str">
        <f>'CONTROL ACTAS'!D628</f>
        <v>UN</v>
      </c>
      <c r="E689" s="9">
        <f>'CONTROL ACTAS'!K628</f>
        <v>0</v>
      </c>
      <c r="F689" s="7">
        <f>'CONTROL ACTAS'!F628</f>
        <v>500</v>
      </c>
      <c r="G689" s="29">
        <f t="shared" si="13"/>
        <v>0</v>
      </c>
    </row>
    <row r="690" spans="2:7" x14ac:dyDescent="0.25">
      <c r="B690" s="28">
        <f>'CONTROL ACTAS'!B629</f>
        <v>3.3</v>
      </c>
      <c r="C690" s="5" t="str">
        <f>'CONTROL ACTAS'!C629</f>
        <v>PITOS PARA AUXILIARES DE TRANSITO</v>
      </c>
      <c r="D690" s="4" t="str">
        <f>'CONTROL ACTAS'!D629</f>
        <v>UN</v>
      </c>
      <c r="E690" s="9">
        <f>'CONTROL ACTAS'!K629</f>
        <v>0</v>
      </c>
      <c r="F690" s="7">
        <f>'CONTROL ACTAS'!F629</f>
        <v>10000</v>
      </c>
      <c r="G690" s="29">
        <f t="shared" si="13"/>
        <v>0</v>
      </c>
    </row>
    <row r="691" spans="2:7" x14ac:dyDescent="0.25">
      <c r="B691" s="28">
        <f>'CONTROL ACTAS'!B630</f>
        <v>3.4</v>
      </c>
      <c r="C691" s="5" t="str">
        <f>'CONTROL ACTAS'!C630</f>
        <v>PAPELERIA E INFORMES</v>
      </c>
      <c r="D691" s="4" t="str">
        <f>'CONTROL ACTAS'!D630</f>
        <v>MES</v>
      </c>
      <c r="E691" s="9">
        <f>'CONTROL ACTAS'!K630</f>
        <v>0</v>
      </c>
      <c r="F691" s="7">
        <f>'CONTROL ACTAS'!F630</f>
        <v>50000</v>
      </c>
      <c r="G691" s="29">
        <f t="shared" si="13"/>
        <v>0</v>
      </c>
    </row>
    <row r="692" spans="2:7" x14ac:dyDescent="0.25">
      <c r="B692" s="28">
        <f>'CONTROL ACTAS'!B631</f>
        <v>3.5</v>
      </c>
      <c r="C692" s="5" t="str">
        <f>'CONTROL ACTAS'!C631</f>
        <v>IMPRESORA EN OBRA (ALQUILER)</v>
      </c>
      <c r="D692" s="4" t="str">
        <f>'CONTROL ACTAS'!D631</f>
        <v>MES</v>
      </c>
      <c r="E692" s="9">
        <f>'CONTROL ACTAS'!K631</f>
        <v>0</v>
      </c>
      <c r="F692" s="7">
        <f>'CONTROL ACTAS'!F631</f>
        <v>81000</v>
      </c>
      <c r="G692" s="29">
        <f t="shared" si="13"/>
        <v>0</v>
      </c>
    </row>
    <row r="693" spans="2:7" x14ac:dyDescent="0.25">
      <c r="B693" s="38" t="str">
        <f>'CONTROL ACTAS'!B632</f>
        <v>4. PERSONAL</v>
      </c>
      <c r="C693" s="20"/>
      <c r="D693" s="21"/>
      <c r="E693" s="9"/>
      <c r="F693" s="22"/>
      <c r="G693" s="39"/>
    </row>
    <row r="694" spans="2:7" x14ac:dyDescent="0.25">
      <c r="B694" s="28">
        <f>'CONTROL ACTAS'!B633</f>
        <v>4.0999999999999996</v>
      </c>
      <c r="C694" s="5" t="str">
        <f>'CONTROL ACTAS'!C633</f>
        <v>AUXILIAR PARE-SIGA</v>
      </c>
      <c r="D694" s="4" t="str">
        <f>'CONTROL ACTAS'!D633</f>
        <v>MES</v>
      </c>
      <c r="E694" s="6">
        <f>'CONTROL ACTAS'!K633</f>
        <v>0</v>
      </c>
      <c r="F694" s="7">
        <f>'CONTROL ACTAS'!F633</f>
        <v>1762540</v>
      </c>
      <c r="G694" s="29">
        <f t="shared" si="13"/>
        <v>0</v>
      </c>
    </row>
    <row r="695" spans="2:7" x14ac:dyDescent="0.25">
      <c r="B695" s="68"/>
      <c r="C695" s="19" t="str">
        <f>'CONTROL ACTAS'!C634</f>
        <v>SUBTOTAL PMT</v>
      </c>
      <c r="D695" s="131"/>
      <c r="E695" s="6"/>
      <c r="F695" s="7"/>
      <c r="G695" s="175"/>
    </row>
    <row r="696" spans="2:7" ht="27.75" customHeight="1" x14ac:dyDescent="0.25">
      <c r="B696" s="26"/>
      <c r="C696" s="1" t="str">
        <f>'CONTROL ACTAS'!C635</f>
        <v xml:space="preserve">PLAN DE APLICACIÓN DEL PROTOCOLO DE SEGURIDAD EN LA OBRA </v>
      </c>
      <c r="D696" s="2"/>
      <c r="E696" s="6"/>
      <c r="F696" s="3"/>
      <c r="G696" s="27"/>
    </row>
    <row r="697" spans="2:7" x14ac:dyDescent="0.25">
      <c r="B697" s="28">
        <f>'CONTROL ACTAS'!B636</f>
        <v>1</v>
      </c>
      <c r="C697" s="5" t="str">
        <f>'CONTROL ACTAS'!C636</f>
        <v>Termómetro digital infrarrojo</v>
      </c>
      <c r="D697" s="4" t="str">
        <f>'CONTROL ACTAS'!D636</f>
        <v>Un</v>
      </c>
      <c r="E697" s="6">
        <f>'CONTROL ACTAS'!K636</f>
        <v>0</v>
      </c>
      <c r="F697" s="7">
        <f>'CONTROL ACTAS'!F636</f>
        <v>160000</v>
      </c>
      <c r="G697" s="29">
        <f t="shared" si="13"/>
        <v>0</v>
      </c>
    </row>
    <row r="698" spans="2:7" x14ac:dyDescent="0.25">
      <c r="B698" s="28">
        <f>'CONTROL ACTAS'!B637</f>
        <v>2</v>
      </c>
      <c r="C698" s="5" t="str">
        <f>'CONTROL ACTAS'!C637</f>
        <v>Bomba de espalda</v>
      </c>
      <c r="D698" s="4" t="str">
        <f>'CONTROL ACTAS'!D637</f>
        <v>Un</v>
      </c>
      <c r="E698" s="6">
        <f>'CONTROL ACTAS'!K637</f>
        <v>0</v>
      </c>
      <c r="F698" s="7">
        <f>'CONTROL ACTAS'!F637</f>
        <v>140000</v>
      </c>
      <c r="G698" s="29">
        <f t="shared" si="13"/>
        <v>0</v>
      </c>
    </row>
    <row r="699" spans="2:7" x14ac:dyDescent="0.25">
      <c r="B699" s="28">
        <f>'CONTROL ACTAS'!B638</f>
        <v>3</v>
      </c>
      <c r="C699" s="5" t="str">
        <f>'CONTROL ACTAS'!C638</f>
        <v>Alcohol antiséptico al 70%</v>
      </c>
      <c r="D699" s="4" t="str">
        <f>'CONTROL ACTAS'!D638</f>
        <v>Lt</v>
      </c>
      <c r="E699" s="6">
        <f>'CONTROL ACTAS'!K638</f>
        <v>0</v>
      </c>
      <c r="F699" s="7">
        <f>'CONTROL ACTAS'!F638</f>
        <v>13000</v>
      </c>
      <c r="G699" s="29">
        <f t="shared" si="13"/>
        <v>0</v>
      </c>
    </row>
    <row r="700" spans="2:7" x14ac:dyDescent="0.25">
      <c r="B700" s="28">
        <f>'CONTROL ACTAS'!B639</f>
        <v>4</v>
      </c>
      <c r="C700" s="5" t="str">
        <f>'CONTROL ACTAS'!C639</f>
        <v>Gel antibacterial</v>
      </c>
      <c r="D700" s="4" t="str">
        <f>'CONTROL ACTAS'!D639</f>
        <v>Lt</v>
      </c>
      <c r="E700" s="6">
        <f>'CONTROL ACTAS'!K639</f>
        <v>0</v>
      </c>
      <c r="F700" s="7">
        <f>'CONTROL ACTAS'!F639</f>
        <v>11000</v>
      </c>
      <c r="G700" s="29">
        <f t="shared" si="13"/>
        <v>0</v>
      </c>
    </row>
    <row r="701" spans="2:7" x14ac:dyDescent="0.25">
      <c r="B701" s="28">
        <f>'CONTROL ACTAS'!B640</f>
        <v>5</v>
      </c>
      <c r="C701" s="5" t="str">
        <f>'CONTROL ACTAS'!C640</f>
        <v>Jabón líquido antibacterial</v>
      </c>
      <c r="D701" s="4" t="str">
        <f>'CONTROL ACTAS'!D640</f>
        <v>Lt</v>
      </c>
      <c r="E701" s="6">
        <f>'CONTROL ACTAS'!K640</f>
        <v>0</v>
      </c>
      <c r="F701" s="7">
        <f>'CONTROL ACTAS'!F640</f>
        <v>7000</v>
      </c>
      <c r="G701" s="29">
        <f t="shared" si="13"/>
        <v>0</v>
      </c>
    </row>
    <row r="702" spans="2:7" x14ac:dyDescent="0.25">
      <c r="B702" s="28">
        <f>'CONTROL ACTAS'!B641</f>
        <v>6</v>
      </c>
      <c r="C702" s="5" t="str">
        <f>'CONTROL ACTAS'!C641</f>
        <v>Hipoclorito de uso doméstico</v>
      </c>
      <c r="D702" s="4" t="str">
        <f>'CONTROL ACTAS'!D641</f>
        <v>Lt</v>
      </c>
      <c r="E702" s="6">
        <f>'CONTROL ACTAS'!K641</f>
        <v>0</v>
      </c>
      <c r="F702" s="7">
        <f>'CONTROL ACTAS'!F641</f>
        <v>1100</v>
      </c>
      <c r="G702" s="29">
        <f t="shared" si="13"/>
        <v>0</v>
      </c>
    </row>
    <row r="703" spans="2:7" x14ac:dyDescent="0.25">
      <c r="B703" s="28">
        <f>'CONTROL ACTAS'!B642</f>
        <v>7</v>
      </c>
      <c r="C703" s="5" t="str">
        <f>'CONTROL ACTAS'!C642</f>
        <v>Tapabocas reutilizable en tela</v>
      </c>
      <c r="D703" s="4" t="str">
        <f>'CONTROL ACTAS'!D642</f>
        <v>Un</v>
      </c>
      <c r="E703" s="6">
        <f>'CONTROL ACTAS'!K642</f>
        <v>0</v>
      </c>
      <c r="F703" s="7">
        <f>'CONTROL ACTAS'!F642</f>
        <v>2000</v>
      </c>
      <c r="G703" s="29">
        <f t="shared" si="13"/>
        <v>0</v>
      </c>
    </row>
    <row r="704" spans="2:7" x14ac:dyDescent="0.25">
      <c r="B704" s="28">
        <f>'CONTROL ACTAS'!B643</f>
        <v>8</v>
      </c>
      <c r="C704" s="5" t="str">
        <f>'CONTROL ACTAS'!C643</f>
        <v>Guantes de nitrilo</v>
      </c>
      <c r="D704" s="4" t="str">
        <f>'CONTROL ACTAS'!D643</f>
        <v>Par</v>
      </c>
      <c r="E704" s="6">
        <f>'CONTROL ACTAS'!K643</f>
        <v>0</v>
      </c>
      <c r="F704" s="7">
        <f>'CONTROL ACTAS'!F643</f>
        <v>650</v>
      </c>
      <c r="G704" s="29">
        <f t="shared" si="13"/>
        <v>0</v>
      </c>
    </row>
    <row r="705" spans="2:9" ht="26.4" x14ac:dyDescent="0.25">
      <c r="B705" s="45">
        <f>'CONTROL ACTAS'!B644</f>
        <v>9</v>
      </c>
      <c r="C705" s="13" t="str">
        <f>'CONTROL ACTAS'!C644</f>
        <v>Inspector Seguridad y Salud en el Trabajo (Si  no se cuenta con inspector o tecnólogo SST en AIU)</v>
      </c>
      <c r="D705" s="12" t="str">
        <f>'CONTROL ACTAS'!D644</f>
        <v>Mes</v>
      </c>
      <c r="E705" s="6">
        <f>'CONTROL ACTAS'!K644</f>
        <v>0</v>
      </c>
      <c r="F705" s="15">
        <f>'CONTROL ACTAS'!F644</f>
        <v>1362789</v>
      </c>
      <c r="G705" s="48">
        <f t="shared" si="13"/>
        <v>0</v>
      </c>
    </row>
    <row r="706" spans="2:9" x14ac:dyDescent="0.25">
      <c r="B706" s="68"/>
      <c r="C706" s="19" t="s">
        <v>925</v>
      </c>
      <c r="D706" s="131"/>
      <c r="E706" s="6"/>
      <c r="F706" s="7"/>
      <c r="G706" s="37">
        <f>SUM(G697:G705)</f>
        <v>0</v>
      </c>
    </row>
    <row r="707" spans="2:9" s="165" customFormat="1" x14ac:dyDescent="0.25">
      <c r="B707" s="142" t="s">
        <v>927</v>
      </c>
      <c r="C707" s="143"/>
      <c r="D707" s="143"/>
      <c r="E707" s="144"/>
      <c r="F707" s="145"/>
      <c r="G707" s="177">
        <f>G706+G695+G672+G666+G656</f>
        <v>0</v>
      </c>
    </row>
    <row r="708" spans="2:9" ht="14.4" thickBot="1" x14ac:dyDescent="0.3">
      <c r="B708" s="141" t="s">
        <v>1022</v>
      </c>
      <c r="C708" s="180"/>
      <c r="D708" s="180"/>
      <c r="E708" s="180"/>
      <c r="F708" s="181"/>
      <c r="G708" s="182" t="e">
        <f>G633+G707</f>
        <v>#REF!</v>
      </c>
      <c r="H708" s="212"/>
      <c r="I708" s="212"/>
    </row>
    <row r="709" spans="2:9" ht="14.4" thickBot="1" x14ac:dyDescent="0.3">
      <c r="B709" s="146"/>
      <c r="C709" s="147"/>
      <c r="D709" s="148"/>
      <c r="E709" s="149"/>
      <c r="F709" s="150"/>
      <c r="G709" s="179">
        <v>1</v>
      </c>
    </row>
    <row r="710" spans="2:9" x14ac:dyDescent="0.25">
      <c r="B710" s="166" t="s">
        <v>1021</v>
      </c>
      <c r="C710" s="167"/>
      <c r="D710" s="167"/>
      <c r="E710" s="167"/>
      <c r="F710" s="168"/>
      <c r="G710" s="178">
        <v>1</v>
      </c>
    </row>
    <row r="711" spans="2:9" ht="14.4" thickBot="1" x14ac:dyDescent="0.3">
      <c r="B711" s="121" t="s">
        <v>819</v>
      </c>
      <c r="C711" s="122" t="s">
        <v>978</v>
      </c>
      <c r="D711" s="123" t="s">
        <v>824</v>
      </c>
      <c r="E711" s="122" t="s">
        <v>1011</v>
      </c>
      <c r="F711" s="124" t="s">
        <v>1012</v>
      </c>
      <c r="G711" s="169" t="s">
        <v>1013</v>
      </c>
    </row>
    <row r="712" spans="2:9" x14ac:dyDescent="0.25">
      <c r="B712" s="26">
        <f>'CONTROL ACTAS'!B21</f>
        <v>1</v>
      </c>
      <c r="C712" s="1" t="str">
        <f>'CONTROL ACTAS'!C21</f>
        <v xml:space="preserve">CAPITULO 1 - PRELIMINARES </v>
      </c>
      <c r="D712" s="2"/>
      <c r="E712" s="2"/>
      <c r="F712" s="3"/>
      <c r="G712" s="27"/>
    </row>
    <row r="713" spans="2:9" s="155" customFormat="1" ht="26.4" x14ac:dyDescent="0.3">
      <c r="B713" s="28" t="str">
        <f>'CONTROL ACTAS'!B22</f>
        <v>1.1</v>
      </c>
      <c r="C713" s="125" t="str">
        <f>'CONTROL ACTAS'!C22</f>
        <v xml:space="preserve">Localización, trazado y replanteo. Se utilizará personal experto con equipo de precisión. </v>
      </c>
      <c r="D713" s="4" t="str">
        <f>'CONTROL ACTAS'!D22</f>
        <v>día</v>
      </c>
      <c r="E713" s="6">
        <f>'CONTROL ACTAS'!M22</f>
        <v>0</v>
      </c>
      <c r="F713" s="7">
        <f>+'CONTROL ACTAS'!F22</f>
        <v>513043</v>
      </c>
      <c r="G713" s="29">
        <f>ROUND(E713*F713,0)</f>
        <v>0</v>
      </c>
    </row>
    <row r="714" spans="2:9" s="155" customFormat="1" ht="79.2" x14ac:dyDescent="0.3">
      <c r="B714" s="28" t="str">
        <f>'CONTROL ACTAS'!B23</f>
        <v>1.2</v>
      </c>
      <c r="C714" s="125" t="str">
        <f>'CONTROL ACTAS'!C23</f>
        <v>Instalación de CERRAMIENTO PROVISIONAL en tela verde con una altura de 2,1 m. Incluye suministro, transporte, instalación y desmonte de la tela y estructura en larguero común, concreto de 17.5 Mpa para fijación de estructura en madera común,  excavación manual en cualquier material, cargue, transporte y botada de material y todos los demás elementos necesarios para su correcta instalación.</v>
      </c>
      <c r="D714" s="4" t="str">
        <f>'CONTROL ACTAS'!D23</f>
        <v>m</v>
      </c>
      <c r="E714" s="6">
        <f>'CONTROL ACTAS'!M23</f>
        <v>0</v>
      </c>
      <c r="F714" s="7">
        <f>+'CONTROL ACTAS'!F23</f>
        <v>14463</v>
      </c>
      <c r="G714" s="29">
        <f t="shared" ref="G714" si="14">ROUND(E714*F714,0)</f>
        <v>0</v>
      </c>
    </row>
    <row r="715" spans="2:9" x14ac:dyDescent="0.25">
      <c r="B715" s="26">
        <f>'CONTROL ACTAS'!B24</f>
        <v>2</v>
      </c>
      <c r="C715" s="1" t="str">
        <f>'CONTROL ACTAS'!C24</f>
        <v xml:space="preserve">CAPITULO 2 - DEMOLICIONES Y RETIROS </v>
      </c>
      <c r="D715" s="2"/>
      <c r="E715" s="2"/>
      <c r="F715" s="3"/>
      <c r="G715" s="27"/>
    </row>
    <row r="716" spans="2:9" s="155" customFormat="1" ht="66" x14ac:dyDescent="0.3">
      <c r="B716" s="28" t="str">
        <f>'CONTROL ACTAS'!B25</f>
        <v>2.1</v>
      </c>
      <c r="C716" s="125" t="str">
        <f>'CONTROL ACTAS'!C25</f>
        <v xml:space="preserve">Demolición pisos, andenes, cunetas y bordillos de concreto, en cualquier espesor. Incluye:r etiro de malla de refuerzo si existe, compresor neúmatico con martillo, además recuperación de lo materiales aprovechables, cargue, transporte hasta el sitio de acopio indicado por la interventoría y botada de escombros </v>
      </c>
      <c r="D716" s="4" t="str">
        <f>'CONTROL ACTAS'!D25</f>
        <v>m2</v>
      </c>
      <c r="E716" s="6">
        <f>'CONTROL ACTAS'!M25</f>
        <v>0</v>
      </c>
      <c r="F716" s="7">
        <f>+'CONTROL ACTAS'!F25</f>
        <v>79116</v>
      </c>
      <c r="G716" s="29">
        <f t="shared" ref="G716:G739" si="15">ROUND(E716*F716,0)</f>
        <v>0</v>
      </c>
    </row>
    <row r="717" spans="2:9" s="155" customFormat="1" ht="26.4" x14ac:dyDescent="0.3">
      <c r="B717" s="28" t="str">
        <f>'CONTROL ACTAS'!B26</f>
        <v>2.2</v>
      </c>
      <c r="C717" s="125" t="str">
        <f>'CONTROL ACTAS'!C26</f>
        <v xml:space="preserve">Demolición de pavimento asfáltico, de cualquier espesor. Incluye corte con cortadora según trazado y cargue, transporte y disposición final. </v>
      </c>
      <c r="D717" s="4" t="str">
        <f>'CONTROL ACTAS'!D26</f>
        <v>m3</v>
      </c>
      <c r="E717" s="6">
        <f>'CONTROL ACTAS'!M26</f>
        <v>0</v>
      </c>
      <c r="F717" s="7">
        <f>+'CONTROL ACTAS'!F26</f>
        <v>78787</v>
      </c>
      <c r="G717" s="29">
        <f t="shared" si="15"/>
        <v>0</v>
      </c>
    </row>
    <row r="718" spans="2:9" s="155" customFormat="1" ht="39.6" x14ac:dyDescent="0.3">
      <c r="B718" s="28" t="str">
        <f>'CONTROL ACTAS'!B27</f>
        <v>2.3</v>
      </c>
      <c r="C718" s="125" t="str">
        <f>'CONTROL ACTAS'!C27</f>
        <v xml:space="preserve">Desmonte de piso en adoquín. Incluye recuperación de los materiales, su transporte hasta el sitio que lo indique la interventoría; y todo lo necesario para su correcto desmonte </v>
      </c>
      <c r="D718" s="4" t="str">
        <f>'CONTROL ACTAS'!D27</f>
        <v>m2</v>
      </c>
      <c r="E718" s="6">
        <f>'CONTROL ACTAS'!M27</f>
        <v>49.913147059465942</v>
      </c>
      <c r="F718" s="7">
        <f>+'CONTROL ACTAS'!F27</f>
        <v>5883</v>
      </c>
      <c r="G718" s="29">
        <f t="shared" si="15"/>
        <v>293639</v>
      </c>
    </row>
    <row r="719" spans="2:9" s="155" customFormat="1" ht="79.2" x14ac:dyDescent="0.3">
      <c r="B719" s="28" t="str">
        <f>'CONTROL ACTAS'!B28</f>
        <v>2.4</v>
      </c>
      <c r="C719" s="125" t="str">
        <f>'CONTROL ACTAS'!C28</f>
        <v>Demolición de estructuras en concreto, cargue, transporte y botada de escombros, manual o mecánimente de cualquier resistencia, reforzado o ciclópeo y en cualquier tipo de acabado (revoques y enchapes) o piso (en losas) e instalaciones embebidas, compresor neumático con martillo, además recuperación de los materiales aprovechables o su transporte hasta el sitio que lo indique la interventoría.</v>
      </c>
      <c r="D719" s="4" t="str">
        <f>'CONTROL ACTAS'!D28</f>
        <v>m</v>
      </c>
      <c r="E719" s="6">
        <f>'CONTROL ACTAS'!M28</f>
        <v>0</v>
      </c>
      <c r="F719" s="7">
        <f>+'CONTROL ACTAS'!F28</f>
        <v>89165</v>
      </c>
      <c r="G719" s="29">
        <f t="shared" si="15"/>
        <v>0</v>
      </c>
    </row>
    <row r="720" spans="2:9" s="155" customFormat="1" ht="92.4" x14ac:dyDescent="0.3">
      <c r="B720" s="28" t="str">
        <f>'CONTROL ACTAS'!B29</f>
        <v>2.5</v>
      </c>
      <c r="C720" s="125" t="str">
        <f>'CONTROL ACTAS'!C29</f>
        <v xml:space="preserve">Demolición mampostería en ladrillo de 10 a 20cm de espesor, incluye cargue, transporte y botada de escombros en botaderos oficiales, demolición de revoques y de enchapes aplicados en el muro a demoler e instalaciones embebidas, además recuperación de los materiales aprovechables o su transporte hasta el sitio que lo indique la interventoría; se debe utilizar cortadora para garantizar que los filetes de la demolición queden ortogonales </v>
      </c>
      <c r="D720" s="4" t="str">
        <f>'CONTROL ACTAS'!D29</f>
        <v>m2</v>
      </c>
      <c r="E720" s="6">
        <f>'CONTROL ACTAS'!M29</f>
        <v>0</v>
      </c>
      <c r="F720" s="7">
        <f>+'CONTROL ACTAS'!F29</f>
        <v>8365</v>
      </c>
      <c r="G720" s="29">
        <f t="shared" si="15"/>
        <v>0</v>
      </c>
    </row>
    <row r="721" spans="2:7" s="155" customFormat="1" ht="79.2" x14ac:dyDescent="0.3">
      <c r="B721" s="28" t="str">
        <f>'CONTROL ACTAS'!B30</f>
        <v>2.6</v>
      </c>
      <c r="C721" s="125" t="str">
        <f>'CONTROL ACTAS'!C30</f>
        <v>DEMOLICIÓN SOBRECIMIENTO EN BLOQUE DE CONCRETO, cargue, transporte y botada de escombros, espesor de 10 a 15 cm. Incluye la demolición del concreto de inyección, revoques y enchapes aplicados al muro a demoler e instalaciones embebidas. Además recuperación de los materiales aprovechables o su transporte hasta el sitio que lo indique la interventoría.</v>
      </c>
      <c r="D721" s="4" t="str">
        <f>'CONTROL ACTAS'!D30</f>
        <v>m2</v>
      </c>
      <c r="E721" s="6">
        <f>'CONTROL ACTAS'!M30</f>
        <v>0</v>
      </c>
      <c r="F721" s="7">
        <f>+'CONTROL ACTAS'!F30</f>
        <v>3834</v>
      </c>
      <c r="G721" s="29">
        <f t="shared" si="15"/>
        <v>0</v>
      </c>
    </row>
    <row r="722" spans="2:7" s="155" customFormat="1" ht="26.4" x14ac:dyDescent="0.3">
      <c r="B722" s="28" t="str">
        <f>'CONTROL ACTAS'!B31</f>
        <v>2.7</v>
      </c>
      <c r="C722" s="125" t="str">
        <f>'CONTROL ACTAS'!C31</f>
        <v xml:space="preserve">Desmonte de cubierta existente en teja de eternit  y estructura de soporte, incluye cargue, transporte y botada de escombros. </v>
      </c>
      <c r="D722" s="4" t="str">
        <f>'CONTROL ACTAS'!D31</f>
        <v>m2</v>
      </c>
      <c r="E722" s="6">
        <f>'CONTROL ACTAS'!M31</f>
        <v>0</v>
      </c>
      <c r="F722" s="7">
        <f>+'CONTROL ACTAS'!F31</f>
        <v>7367</v>
      </c>
      <c r="G722" s="29">
        <f t="shared" si="15"/>
        <v>0</v>
      </c>
    </row>
    <row r="723" spans="2:7" s="155" customFormat="1" ht="26.4" x14ac:dyDescent="0.3">
      <c r="B723" s="28" t="str">
        <f>'CONTROL ACTAS'!B32</f>
        <v>2.8</v>
      </c>
      <c r="C723" s="125" t="str">
        <f>'CONTROL ACTAS'!C32</f>
        <v xml:space="preserve">Desmonte de cubierta existente en teja de barro  y estructura de soporte, incluye cargue, transporte y botada de escombros. </v>
      </c>
      <c r="D723" s="4" t="str">
        <f>'CONTROL ACTAS'!D32</f>
        <v>m2</v>
      </c>
      <c r="E723" s="6">
        <f>'CONTROL ACTAS'!M32</f>
        <v>0</v>
      </c>
      <c r="F723" s="7">
        <f>+'CONTROL ACTAS'!F32</f>
        <v>14853</v>
      </c>
      <c r="G723" s="29">
        <f t="shared" si="15"/>
        <v>0</v>
      </c>
    </row>
    <row r="724" spans="2:7" s="155" customFormat="1" ht="26.4" x14ac:dyDescent="0.3">
      <c r="B724" s="28" t="str">
        <f>'CONTROL ACTAS'!B33</f>
        <v>2.9</v>
      </c>
      <c r="C724" s="125" t="str">
        <f>'CONTROL ACTAS'!C33</f>
        <v xml:space="preserve"> Retiro de instalaciones eléctricas, incluye cargue, transporte y botada y/o transporte al sitio de disposición final </v>
      </c>
      <c r="D724" s="4" t="str">
        <f>'CONTROL ACTAS'!D33</f>
        <v>Und</v>
      </c>
      <c r="E724" s="6">
        <f>'CONTROL ACTAS'!M33</f>
        <v>0</v>
      </c>
      <c r="F724" s="7">
        <f>+'CONTROL ACTAS'!F33</f>
        <v>4798</v>
      </c>
      <c r="G724" s="29">
        <f t="shared" si="15"/>
        <v>0</v>
      </c>
    </row>
    <row r="725" spans="2:7" s="155" customFormat="1" ht="26.4" x14ac:dyDescent="0.3">
      <c r="B725" s="28" t="str">
        <f>'CONTROL ACTAS'!B34</f>
        <v>2.10</v>
      </c>
      <c r="C725" s="125" t="str">
        <f>'CONTROL ACTAS'!C34</f>
        <v xml:space="preserve">Retiro de instalaciones hidráulicas,  incluye cargue, transporte y botada y/o transporte al sitio de disposición final </v>
      </c>
      <c r="D725" s="4" t="str">
        <f>'CONTROL ACTAS'!D34</f>
        <v>Und</v>
      </c>
      <c r="E725" s="6">
        <f>'CONTROL ACTAS'!M34</f>
        <v>0</v>
      </c>
      <c r="F725" s="7">
        <f>+'CONTROL ACTAS'!F34</f>
        <v>5625</v>
      </c>
      <c r="G725" s="29">
        <f t="shared" si="15"/>
        <v>0</v>
      </c>
    </row>
    <row r="726" spans="2:7" s="155" customFormat="1" ht="66" x14ac:dyDescent="0.3">
      <c r="B726" s="28" t="str">
        <f>'CONTROL ACTAS'!B35</f>
        <v>2.11</v>
      </c>
      <c r="C726" s="125" t="str">
        <f>'CONTROL ACTAS'!C35</f>
        <v xml:space="preserve">Retiro de aparatos sanitarios, incluye el cargue, transporte, botado o recuperación de aparatos sanitarios, lavamanos, lavaderos, orinales; incluye botada en botaderos oficiales y la recuperación de los materiales aprovechables y/o su transporte hasta la bodega o el sitio que indique la interventoría </v>
      </c>
      <c r="D726" s="4" t="str">
        <f>'CONTROL ACTAS'!D35</f>
        <v>Und</v>
      </c>
      <c r="E726" s="6">
        <f>'CONTROL ACTAS'!M35</f>
        <v>0</v>
      </c>
      <c r="F726" s="7">
        <f>+'CONTROL ACTAS'!F35</f>
        <v>14351</v>
      </c>
      <c r="G726" s="29">
        <f t="shared" si="15"/>
        <v>0</v>
      </c>
    </row>
    <row r="727" spans="2:7" s="155" customFormat="1" ht="52.8" x14ac:dyDescent="0.3">
      <c r="B727" s="28" t="str">
        <f>'CONTROL ACTAS'!B36</f>
        <v>2.12</v>
      </c>
      <c r="C727" s="125" t="str">
        <f>'CONTROL ACTAS'!C36</f>
        <v>Retiro de canoas, ruanas, bajantes y tuberías. Incluye el cargue, transporte, botada escombros en botaderos oficiales, recuperación de los materiales aprovechables y su transporte hasta el sitio que lo indique la interventoría.</v>
      </c>
      <c r="D727" s="4" t="str">
        <f>'CONTROL ACTAS'!D36</f>
        <v>m</v>
      </c>
      <c r="E727" s="6">
        <f>'CONTROL ACTAS'!M36</f>
        <v>0</v>
      </c>
      <c r="F727" s="7">
        <f>+'CONTROL ACTAS'!F36</f>
        <v>5279</v>
      </c>
      <c r="G727" s="29">
        <f t="shared" si="15"/>
        <v>0</v>
      </c>
    </row>
    <row r="728" spans="2:7" s="155" customFormat="1" ht="66" x14ac:dyDescent="0.3">
      <c r="B728" s="28" t="str">
        <f>'CONTROL ACTAS'!B37</f>
        <v>2.13</v>
      </c>
      <c r="C728" s="125" t="str">
        <f>'CONTROL ACTAS'!C37</f>
        <v xml:space="preserve">Retiro de puertas (marco y ala) metálicas, en aluminio, en madera o puerta reja; incluye el retiro, cargue, transporte, botada de escombros en botaderos oficiales y recuperación de materiales aprovechables y su transporte hasta la bodega o el sitio que indique la interventoría, ancho variables </v>
      </c>
      <c r="D728" s="4" t="str">
        <f>'CONTROL ACTAS'!D37</f>
        <v>Und</v>
      </c>
      <c r="E728" s="6">
        <f>'CONTROL ACTAS'!M37</f>
        <v>0</v>
      </c>
      <c r="F728" s="7">
        <f>+'CONTROL ACTAS'!F37</f>
        <v>14351</v>
      </c>
      <c r="G728" s="29">
        <f t="shared" si="15"/>
        <v>0</v>
      </c>
    </row>
    <row r="729" spans="2:7" s="155" customFormat="1" ht="66" x14ac:dyDescent="0.3">
      <c r="B729" s="28" t="str">
        <f>'CONTROL ACTAS'!B38</f>
        <v>2.14</v>
      </c>
      <c r="C729" s="125" t="str">
        <f>'CONTROL ACTAS'!C38</f>
        <v>Retiro de ventanas (marco y ala) metálicas, en aluminio, en madera o reja; Incluye el retiro, cargue, transporte, botada de escombros en botaderos oficiales y recuperación de los materiales aprovechables y su transporte hasta la bodega o el sitio que lo indique la interventoría; Ancho variable desde 0,60 a 1,20 m</v>
      </c>
      <c r="D729" s="4" t="str">
        <f>'CONTROL ACTAS'!D38</f>
        <v>Und</v>
      </c>
      <c r="E729" s="6">
        <f>'CONTROL ACTAS'!M38</f>
        <v>0</v>
      </c>
      <c r="F729" s="7">
        <f>+'CONTROL ACTAS'!F38</f>
        <v>14351</v>
      </c>
      <c r="G729" s="29">
        <f t="shared" si="15"/>
        <v>0</v>
      </c>
    </row>
    <row r="730" spans="2:7" s="155" customFormat="1" ht="66" x14ac:dyDescent="0.3">
      <c r="B730" s="28" t="str">
        <f>'CONTROL ACTAS'!B39</f>
        <v>2.15</v>
      </c>
      <c r="C730" s="125" t="str">
        <f>'CONTROL ACTAS'!C39</f>
        <v>Demolición de enchape , espesores entre 0.03 y 0.05 m. Incluye cargue, transporte y botada de escombros en botaderos oficiales, demolición de revoques y enchapes aplicados en el muro a demoler e instalaciones embebidas, además recuperación de los materiales aprovechables o su transporte hasta el sitio que lo indique la interventoría.</v>
      </c>
      <c r="D730" s="4" t="str">
        <f>'CONTROL ACTAS'!D39</f>
        <v>m2</v>
      </c>
      <c r="E730" s="6">
        <f>'CONTROL ACTAS'!M39</f>
        <v>0</v>
      </c>
      <c r="F730" s="7">
        <f>+'CONTROL ACTAS'!F39</f>
        <v>0</v>
      </c>
      <c r="G730" s="29">
        <f t="shared" si="15"/>
        <v>0</v>
      </c>
    </row>
    <row r="731" spans="2:7" s="155" customFormat="1" ht="79.2" x14ac:dyDescent="0.3">
      <c r="B731" s="28" t="str">
        <f>'CONTROL ACTAS'!B40</f>
        <v>2.16</v>
      </c>
      <c r="C731" s="125" t="str">
        <f>'CONTROL ACTAS'!C40</f>
        <v>Retiro de cerramiento en malla eslabonada. Incluye el retiro, cargue y transporte de los materiales, recuperación de los materiales aprovechables como tubería, malla eslabonada y alambre de púas y su transporte hasta el sitio que indique la interventoría, demolición de concreto, cargue, transporte y botada de escombros provenientes de este retiro en botaderos oficiales o donde indique la interventoría.</v>
      </c>
      <c r="D731" s="4" t="str">
        <f>'CONTROL ACTAS'!D40</f>
        <v>m2</v>
      </c>
      <c r="E731" s="6">
        <f>'CONTROL ACTAS'!M40</f>
        <v>0</v>
      </c>
      <c r="F731" s="7">
        <f>+'CONTROL ACTAS'!F40</f>
        <v>3847</v>
      </c>
      <c r="G731" s="29">
        <f t="shared" si="15"/>
        <v>0</v>
      </c>
    </row>
    <row r="732" spans="2:7" s="155" customFormat="1" ht="52.8" x14ac:dyDescent="0.3">
      <c r="B732" s="28" t="str">
        <f>'CONTROL ACTAS'!B41</f>
        <v>2.17</v>
      </c>
      <c r="C732" s="125" t="str">
        <f>'CONTROL ACTAS'!C41</f>
        <v>Retiro y reinstalación de señales viales. Incluye cargue, transporte de los materiales aprovechables hasta el sitio que lo indique la interventoría, transporte al sitio de instalación, mano de obra y demás elementos para su correcta instalación.</v>
      </c>
      <c r="D732" s="4" t="str">
        <f>'CONTROL ACTAS'!D41</f>
        <v>Und</v>
      </c>
      <c r="E732" s="6">
        <f>'CONTROL ACTAS'!M41</f>
        <v>0</v>
      </c>
      <c r="F732" s="7">
        <f>+'CONTROL ACTAS'!F41</f>
        <v>27105</v>
      </c>
      <c r="G732" s="29">
        <f t="shared" si="15"/>
        <v>0</v>
      </c>
    </row>
    <row r="733" spans="2:7" s="155" customFormat="1" ht="26.4" x14ac:dyDescent="0.3">
      <c r="B733" s="28" t="str">
        <f>'CONTROL ACTAS'!B42</f>
        <v>2.18</v>
      </c>
      <c r="C733" s="125" t="str">
        <f>'CONTROL ACTAS'!C42</f>
        <v>Retiro de pararrayos. Incluye el cargue, transporte y botada en el sitio de disposicipon autorizados.</v>
      </c>
      <c r="D733" s="4" t="str">
        <f>'CONTROL ACTAS'!D42</f>
        <v>Und</v>
      </c>
      <c r="E733" s="6">
        <f>'CONTROL ACTAS'!M42</f>
        <v>0</v>
      </c>
      <c r="F733" s="7">
        <f>+'CONTROL ACTAS'!F42</f>
        <v>0</v>
      </c>
      <c r="G733" s="29">
        <f t="shared" si="15"/>
        <v>0</v>
      </c>
    </row>
    <row r="734" spans="2:7" s="155" customFormat="1" ht="52.8" x14ac:dyDescent="0.3">
      <c r="B734" s="28" t="str">
        <f>'CONTROL ACTAS'!B43</f>
        <v>2.19</v>
      </c>
      <c r="C734" s="125" t="str">
        <f>'CONTROL ACTAS'!C43</f>
        <v>Retiro de cajas y medidores. Incluye el retiro de tapa y marco de medidor, retiro de medidor cargue, transporte al sitio de disposición dispuesto por la interventoría, demolición de caja, cargue, transporte y botada de escombro en el sitio de disposicipon autorizados.</v>
      </c>
      <c r="D734" s="4" t="str">
        <f>'CONTROL ACTAS'!D43</f>
        <v>Und</v>
      </c>
      <c r="E734" s="6">
        <f>'CONTROL ACTAS'!M43</f>
        <v>0</v>
      </c>
      <c r="F734" s="7">
        <f>+'CONTROL ACTAS'!F43</f>
        <v>118867</v>
      </c>
      <c r="G734" s="29">
        <f t="shared" si="15"/>
        <v>0</v>
      </c>
    </row>
    <row r="735" spans="2:7" s="155" customFormat="1" ht="39.6" x14ac:dyDescent="0.3">
      <c r="B735" s="28" t="str">
        <f>'CONTROL ACTAS'!B44</f>
        <v>2.20</v>
      </c>
      <c r="C735" s="125" t="str">
        <f>'CONTROL ACTAS'!C44</f>
        <v>Retiro de vigas y columnas en madera, Incluye cargue, transporte y botada  de los elementos , recuperación de los materiales aprovechables o su transporte hasta el sitio que lo indique la interventoría.</v>
      </c>
      <c r="D735" s="4" t="str">
        <f>'CONTROL ACTAS'!D44</f>
        <v>ml</v>
      </c>
      <c r="E735" s="6">
        <f>'CONTROL ACTAS'!M44</f>
        <v>0</v>
      </c>
      <c r="F735" s="7">
        <f>+'CONTROL ACTAS'!F44</f>
        <v>3583</v>
      </c>
      <c r="G735" s="29">
        <f t="shared" si="15"/>
        <v>0</v>
      </c>
    </row>
    <row r="736" spans="2:7" s="155" customFormat="1" ht="52.8" x14ac:dyDescent="0.3">
      <c r="B736" s="28" t="str">
        <f>'CONTROL ACTAS'!B45</f>
        <v>2.21</v>
      </c>
      <c r="C736" s="125" t="str">
        <f>'CONTROL ACTAS'!C45</f>
        <v>Retiro Topellantas, cargue, transporte y botada de escombros, manual o mecánicamente, de cualquier tamaño. Incluye retiro de refuerzo. Además recuperación de los materiales aprovechables o su transporte hasta el sitio que lo indique la interventoría.</v>
      </c>
      <c r="D736" s="4" t="str">
        <f>'CONTROL ACTAS'!D45</f>
        <v>Und</v>
      </c>
      <c r="E736" s="6">
        <f>'CONTROL ACTAS'!M45</f>
        <v>0</v>
      </c>
      <c r="F736" s="7">
        <f>+'CONTROL ACTAS'!F45</f>
        <v>7997</v>
      </c>
      <c r="G736" s="29">
        <f t="shared" si="15"/>
        <v>0</v>
      </c>
    </row>
    <row r="737" spans="2:7" s="155" customFormat="1" ht="39.6" x14ac:dyDescent="0.3">
      <c r="B737" s="28" t="str">
        <f>'CONTROL ACTAS'!B46</f>
        <v>2.22</v>
      </c>
      <c r="C737" s="125" t="str">
        <f>'CONTROL ACTAS'!C46</f>
        <v>Retiro de luminarias florescientes. Incluye cargue, transporte, botada en botaderos oficiales y recuperación de los materiales aprovechables y su transporte hasta el sitio que lo indique la interventoría.</v>
      </c>
      <c r="D737" s="4" t="str">
        <f>'CONTROL ACTAS'!D46</f>
        <v>Und</v>
      </c>
      <c r="E737" s="6">
        <f>'CONTROL ACTAS'!M46</f>
        <v>0</v>
      </c>
      <c r="F737" s="7">
        <f>+'CONTROL ACTAS'!F46</f>
        <v>7334</v>
      </c>
      <c r="G737" s="29">
        <f t="shared" si="15"/>
        <v>0</v>
      </c>
    </row>
    <row r="738" spans="2:7" s="155" customFormat="1" ht="66" x14ac:dyDescent="0.3">
      <c r="B738" s="28" t="str">
        <f>'CONTROL ACTAS'!B47</f>
        <v>2.23</v>
      </c>
      <c r="C738" s="125" t="str">
        <f>'CONTROL ACTAS'!C47</f>
        <v>Retiro de bancas individuales prefabricadas en concreto. Incluye recuperación de los materiales aprovechables y su transporte hasta el sitio que lo indique la interventoría, cargue, transporte y botada de los escombros generados en botaderos oficiales o donde lo indique la interventoría.</v>
      </c>
      <c r="D738" s="4" t="str">
        <f>'CONTROL ACTAS'!D47</f>
        <v>Und</v>
      </c>
      <c r="E738" s="6">
        <f>'CONTROL ACTAS'!M47</f>
        <v>0</v>
      </c>
      <c r="F738" s="7">
        <f>+'CONTROL ACTAS'!F47</f>
        <v>13072</v>
      </c>
      <c r="G738" s="29">
        <f t="shared" si="15"/>
        <v>0</v>
      </c>
    </row>
    <row r="739" spans="2:7" s="155" customFormat="1" ht="52.8" x14ac:dyDescent="0.3">
      <c r="B739" s="28" t="str">
        <f>'CONTROL ACTAS'!B48</f>
        <v>2.24</v>
      </c>
      <c r="C739" s="125" t="str">
        <f>'CONTROL ACTAS'!C48</f>
        <v>Retiro estructura en madera. Incluye el retiro, cargue, transporte, botada de escombros en botaderos oficiales y recuperación de los materiales aprovechables y su transporte hasta la bodega o el sitio que lo indique la interventoría.</v>
      </c>
      <c r="D739" s="4" t="str">
        <f>'CONTROL ACTAS'!D48</f>
        <v>ml</v>
      </c>
      <c r="E739" s="6">
        <f>'CONTROL ACTAS'!M48</f>
        <v>0</v>
      </c>
      <c r="F739" s="7">
        <f>+'CONTROL ACTAS'!F48</f>
        <v>15464</v>
      </c>
      <c r="G739" s="29">
        <f t="shared" si="15"/>
        <v>0</v>
      </c>
    </row>
    <row r="740" spans="2:7" x14ac:dyDescent="0.25">
      <c r="B740" s="26">
        <f>'CONTROL ACTAS'!B49</f>
        <v>3</v>
      </c>
      <c r="C740" s="1" t="str">
        <f>'CONTROL ACTAS'!C49</f>
        <v xml:space="preserve">CAPITULO 3 - EXCAVACIONES Y DISPOSICIONES  </v>
      </c>
      <c r="D740" s="2"/>
      <c r="E740" s="2"/>
      <c r="F740" s="3"/>
      <c r="G740" s="27"/>
    </row>
    <row r="741" spans="2:7" s="155" customFormat="1" ht="66" x14ac:dyDescent="0.3">
      <c r="B741" s="28" t="str">
        <f>'CONTROL ACTAS'!B50</f>
        <v>3.1</v>
      </c>
      <c r="C741" s="125" t="str">
        <f>'CONTROL ACTAS'!C50</f>
        <v xml:space="preserve">Excavación manual de material heterogeneo de 0-2m, bajo cualquier grado de humedad. Incluye, roca descompuesta, bolas de roca de volúmen inferior a 0,35m3, tuberia, el cargue, el transporte interno y externo, botada de material proveniente de las excavaciones en los sitios donde los indique la interventoría y su medida será in situ. No incluye entibado. </v>
      </c>
      <c r="D741" s="4" t="str">
        <f>'CONTROL ACTAS'!D50</f>
        <v>m³</v>
      </c>
      <c r="E741" s="6">
        <f>'CONTROL ACTAS'!M50</f>
        <v>0</v>
      </c>
      <c r="F741" s="7">
        <f>+'CONTROL ACTAS'!F50</f>
        <v>53084</v>
      </c>
      <c r="G741" s="29">
        <f t="shared" ref="G741:G745" si="16">ROUND(E741*F741,0)</f>
        <v>0</v>
      </c>
    </row>
    <row r="742" spans="2:7" s="155" customFormat="1" ht="66" x14ac:dyDescent="0.3">
      <c r="B742" s="28" t="str">
        <f>'CONTROL ACTAS'!B51</f>
        <v>3.2</v>
      </c>
      <c r="C742" s="125" t="str">
        <f>'CONTROL ACTAS'!C51</f>
        <v>Excavación mecánica de material heterogeneo de 0-2m, bajo cualquier grado de humedad. Incluye, roca descompuesta, bolas de roca de volúmen inferior a 0,35m3, el cargue, el transporte interno y externo, botada de material proveniente de las excavaciones en los sitios donde los indique la interventoría y su medida será in situ. No incluye entibado</v>
      </c>
      <c r="D742" s="4" t="str">
        <f>'CONTROL ACTAS'!D51</f>
        <v>m³</v>
      </c>
      <c r="E742" s="6">
        <f>'CONTROL ACTAS'!M51</f>
        <v>0</v>
      </c>
      <c r="F742" s="7">
        <f>+'CONTROL ACTAS'!F51</f>
        <v>41896</v>
      </c>
      <c r="G742" s="29">
        <f t="shared" si="16"/>
        <v>0</v>
      </c>
    </row>
    <row r="743" spans="2:7" s="155" customFormat="1" ht="39.6" x14ac:dyDescent="0.3">
      <c r="B743" s="28" t="str">
        <f>'CONTROL ACTAS'!B52</f>
        <v>3.3</v>
      </c>
      <c r="C743" s="125" t="str">
        <f>'CONTROL ACTAS'!C52</f>
        <v xml:space="preserve">Explanación y nivelación del  terreno manualmente, bajo cualquier grado de humedad, incluye corte de taludes y terraceos requeridos según planos y/o definidos por la interventoría. Medido in situ. </v>
      </c>
      <c r="D743" s="4" t="str">
        <f>'CONTROL ACTAS'!D52</f>
        <v>m2</v>
      </c>
      <c r="E743" s="6">
        <f>'CONTROL ACTAS'!M52</f>
        <v>0</v>
      </c>
      <c r="F743" s="7">
        <f>+'CONTROL ACTAS'!F52</f>
        <v>3031</v>
      </c>
      <c r="G743" s="29">
        <f t="shared" si="16"/>
        <v>0</v>
      </c>
    </row>
    <row r="744" spans="2:7" s="155" customFormat="1" ht="66" x14ac:dyDescent="0.3">
      <c r="B744" s="28" t="str">
        <f>'CONTROL ACTAS'!B53</f>
        <v>3.4</v>
      </c>
      <c r="C744" s="125" t="str">
        <f>'CONTROL ACTAS'!C53</f>
        <v>Excavación mecánica de material heterogeneo de 2-4m, bajo cualquier grado de humedad. Incluye, roca descompuesta, bolas de roca de volúmen inferior a 0,35m3, el cargue, el transporte interno y externo, botada de material proveniente de las excavaciones en los sitios donde los indique la interventoría y su medida será in situ. No incluye entibado</v>
      </c>
      <c r="D744" s="4" t="str">
        <f>'CONTROL ACTAS'!D53</f>
        <v>m3</v>
      </c>
      <c r="E744" s="6">
        <f>'CONTROL ACTAS'!M53</f>
        <v>0</v>
      </c>
      <c r="F744" s="7">
        <f>+'CONTROL ACTAS'!F53</f>
        <v>44334</v>
      </c>
      <c r="G744" s="29">
        <f t="shared" si="16"/>
        <v>0</v>
      </c>
    </row>
    <row r="745" spans="2:7" s="155" customFormat="1" ht="79.2" x14ac:dyDescent="0.3">
      <c r="B745" s="28" t="str">
        <f>'CONTROL ACTAS'!B54</f>
        <v>3.5</v>
      </c>
      <c r="C745" s="125" t="str">
        <f>'CONTROL ACTAS'!C54</f>
        <v>Construcción de ENTIBADO TEMPORAL en tablón de madera (6 usos), bajo cualquier altura y grado de humedad. Incluye suministro, transporte y colocación de elementos en madera, el cargue, transporte interno y externo y botada de material sobrantes en los sitios donde lo indique la interventoría y su medida será en el sitio, su forma de pago se hará por el área que se encuentre en contacto con la tierra.</v>
      </c>
      <c r="D745" s="4" t="str">
        <f>'CONTROL ACTAS'!D54</f>
        <v>m2</v>
      </c>
      <c r="E745" s="6">
        <f>'CONTROL ACTAS'!M54</f>
        <v>0</v>
      </c>
      <c r="F745" s="7">
        <f>+'CONTROL ACTAS'!F54</f>
        <v>19987</v>
      </c>
      <c r="G745" s="29">
        <f t="shared" si="16"/>
        <v>0</v>
      </c>
    </row>
    <row r="746" spans="2:7" x14ac:dyDescent="0.25">
      <c r="B746" s="26">
        <f>'CONTROL ACTAS'!B55</f>
        <v>4</v>
      </c>
      <c r="C746" s="1" t="str">
        <f>'CONTROL ACTAS'!C55</f>
        <v xml:space="preserve">CAPITULO 4 - LLENOS </v>
      </c>
      <c r="D746" s="2"/>
      <c r="E746" s="2"/>
      <c r="F746" s="3"/>
      <c r="G746" s="27"/>
    </row>
    <row r="747" spans="2:7" s="155" customFormat="1" ht="26.4" x14ac:dyDescent="0.3">
      <c r="B747" s="28" t="str">
        <f>'CONTROL ACTAS'!B56</f>
        <v>4.1</v>
      </c>
      <c r="C747" s="125" t="str">
        <f>'CONTROL ACTAS'!C56</f>
        <v>Suministro, transporte e instalación de base granular clase C, compactada  al 98% del ensayo del proctor modificado</v>
      </c>
      <c r="D747" s="4" t="str">
        <f>'CONTROL ACTAS'!D56</f>
        <v>m³</v>
      </c>
      <c r="E747" s="6">
        <f>'CONTROL ACTAS'!M56</f>
        <v>0</v>
      </c>
      <c r="F747" s="7">
        <f>+'CONTROL ACTAS'!F56</f>
        <v>154942</v>
      </c>
      <c r="G747" s="29">
        <f t="shared" ref="G747:G750" si="17">ROUND(E747*F747,0)</f>
        <v>0</v>
      </c>
    </row>
    <row r="748" spans="2:7" s="155" customFormat="1" ht="52.8" x14ac:dyDescent="0.3">
      <c r="B748" s="28" t="str">
        <f>'CONTROL ACTAS'!B57</f>
        <v>4.2</v>
      </c>
      <c r="C748" s="125" t="str">
        <f>'CONTROL ACTAS'!C57</f>
        <v>LLENOS EN MATERIAL PROVENIENTES DE LA EXCAVACIÓN, compactados mecánicamente hasta obtener una densidad del 95% de la máxima obtenida en el ensayo del próctor modificado. Incluye transporte interno. Su medida será en sitio ya compactado.</v>
      </c>
      <c r="D748" s="4" t="str">
        <f>'CONTROL ACTAS'!D57</f>
        <v>m³</v>
      </c>
      <c r="E748" s="6">
        <f>'CONTROL ACTAS'!M57</f>
        <v>0</v>
      </c>
      <c r="F748" s="7">
        <f>+'CONTROL ACTAS'!F57</f>
        <v>6883</v>
      </c>
      <c r="G748" s="29">
        <f t="shared" si="17"/>
        <v>0</v>
      </c>
    </row>
    <row r="749" spans="2:7" s="155" customFormat="1" ht="66" x14ac:dyDescent="0.3">
      <c r="B749" s="28" t="str">
        <f>'CONTROL ACTAS'!B58</f>
        <v>4.3</v>
      </c>
      <c r="C749" s="125" t="str">
        <f>'CONTROL ACTAS'!C58</f>
        <v>LLENOS EN ARENILLA, compactados mecánicamente hasta obtener una densidad del 98% de la máxima obtenida en el ensayo del Próctor modificado. Incluye el suministro, transporte, colocación de la arenilla, la compactación de la misma y transporte interno. Y su medida será en sitio ya compactado.</v>
      </c>
      <c r="D749" s="4" t="str">
        <f>'CONTROL ACTAS'!D58</f>
        <v>m³</v>
      </c>
      <c r="E749" s="6">
        <f>'CONTROL ACTAS'!M58</f>
        <v>0</v>
      </c>
      <c r="F749" s="7">
        <f>+'CONTROL ACTAS'!F58</f>
        <v>109790</v>
      </c>
      <c r="G749" s="29">
        <f t="shared" si="17"/>
        <v>0</v>
      </c>
    </row>
    <row r="750" spans="2:7" s="155" customFormat="1" ht="26.4" x14ac:dyDescent="0.3">
      <c r="B750" s="28" t="str">
        <f>'CONTROL ACTAS'!B59</f>
        <v>4.4</v>
      </c>
      <c r="C750" s="125" t="str">
        <f>'CONTROL ACTAS'!C59</f>
        <v>Suministro, transporte e instalación de subbase granular clase A, compactada al 98% del ensayo del proctor modificado</v>
      </c>
      <c r="D750" s="4" t="str">
        <f>'CONTROL ACTAS'!D59</f>
        <v>m³</v>
      </c>
      <c r="E750" s="6">
        <f>'CONTROL ACTAS'!M59</f>
        <v>0</v>
      </c>
      <c r="F750" s="7">
        <f>+'CONTROL ACTAS'!F59</f>
        <v>148842</v>
      </c>
      <c r="G750" s="29">
        <f t="shared" si="17"/>
        <v>0</v>
      </c>
    </row>
    <row r="751" spans="2:7" x14ac:dyDescent="0.25">
      <c r="B751" s="26">
        <f>'CONTROL ACTAS'!B60</f>
        <v>5</v>
      </c>
      <c r="C751" s="1" t="str">
        <f>'CONTROL ACTAS'!C60</f>
        <v xml:space="preserve">CAPITULO 5 - CONCRETOS </v>
      </c>
      <c r="D751" s="2"/>
      <c r="E751" s="2"/>
      <c r="F751" s="3"/>
      <c r="G751" s="27"/>
    </row>
    <row r="752" spans="2:7" x14ac:dyDescent="0.25">
      <c r="B752" s="30" t="str">
        <f>'CONTROL ACTAS'!B61</f>
        <v>5.1</v>
      </c>
      <c r="C752" s="8" t="str">
        <f>'CONTROL ACTAS'!C61</f>
        <v xml:space="preserve">SUBESTRUCTURA </v>
      </c>
      <c r="D752" s="9"/>
      <c r="E752" s="9"/>
      <c r="F752" s="126"/>
      <c r="G752" s="170"/>
    </row>
    <row r="753" spans="2:7" s="155" customFormat="1" ht="66" x14ac:dyDescent="0.3">
      <c r="B753" s="28" t="str">
        <f>'CONTROL ACTAS'!B62</f>
        <v>5.1.1</v>
      </c>
      <c r="C753" s="125" t="str">
        <f>'CONTROL ACTAS'!C62</f>
        <v>Pilote de concreto armado, barrenado y fundido por tubo central de barrena, diámetro 60 cm, realizado con concreto f'c=210 kg/cm² (21 MPa), clase de exposición F0 S0 P0 C0, tamaño máximo del agregado 12,5 mm, consistencia fluida, fabricado en obra, y vertido por tuberia de 6". Incluye excavación. El acero se pagará en su respectivo item</v>
      </c>
      <c r="D753" s="4" t="str">
        <f>'CONTROL ACTAS'!D62</f>
        <v>m</v>
      </c>
      <c r="E753" s="6">
        <f>'CONTROL ACTAS'!M62</f>
        <v>0</v>
      </c>
      <c r="F753" s="7">
        <f>+'CONTROL ACTAS'!F62</f>
        <v>205070</v>
      </c>
      <c r="G753" s="29">
        <f t="shared" ref="G753:G757" si="18">ROUND(E753*F753,0)</f>
        <v>0</v>
      </c>
    </row>
    <row r="754" spans="2:7" s="155" customFormat="1" ht="52.8" x14ac:dyDescent="0.3">
      <c r="B754" s="28" t="str">
        <f>'CONTROL ACTAS'!B63</f>
        <v>5.1.2</v>
      </c>
      <c r="C754" s="125" t="str">
        <f>'CONTROL ACTAS'!C63</f>
        <v>Viga de fundación de 0,3x0,3 en concreto de 21 Mpa según diseño, incluye suministro, transporte, y colocación de concreto, mano de obra, vibrado, curado y protección, y todos los demás elementos para su correcta construcción. El acero se pagará en su respectivo ítem</v>
      </c>
      <c r="D754" s="4" t="str">
        <f>'CONTROL ACTAS'!D63</f>
        <v>m</v>
      </c>
      <c r="E754" s="6">
        <f>'CONTROL ACTAS'!M63</f>
        <v>0</v>
      </c>
      <c r="F754" s="7">
        <f>+'CONTROL ACTAS'!F63</f>
        <v>45699</v>
      </c>
      <c r="G754" s="29">
        <f t="shared" si="18"/>
        <v>0</v>
      </c>
    </row>
    <row r="755" spans="2:7" s="155" customFormat="1" ht="52.8" x14ac:dyDescent="0.3">
      <c r="B755" s="28" t="str">
        <f>'CONTROL ACTAS'!B64</f>
        <v>5.1.3</v>
      </c>
      <c r="C755" s="125" t="str">
        <f>'CONTROL ACTAS'!C64</f>
        <v>Viga de fundación de 0,4x0,4 en concreto de 21 Mpa según diseño, incluye suministro, transporte, y colocación de concreto, acarreo interno, mano de obra, vibrado, curado y protección, y todos los demás elementos para su correcta construcción. No incluye acero de refuerzo</v>
      </c>
      <c r="D755" s="4" t="str">
        <f>'CONTROL ACTAS'!D64</f>
        <v>m</v>
      </c>
      <c r="E755" s="6">
        <f>'CONTROL ACTAS'!M64</f>
        <v>0</v>
      </c>
      <c r="F755" s="7">
        <f>+'CONTROL ACTAS'!F64</f>
        <v>76305</v>
      </c>
      <c r="G755" s="29">
        <f t="shared" si="18"/>
        <v>0</v>
      </c>
    </row>
    <row r="756" spans="2:7" s="155" customFormat="1" ht="52.8" x14ac:dyDescent="0.3">
      <c r="B756" s="28" t="str">
        <f>'CONTROL ACTAS'!B65</f>
        <v>5.1.4</v>
      </c>
      <c r="C756" s="125" t="str">
        <f>'CONTROL ACTAS'!C65</f>
        <v xml:space="preserve">Colocación de concreto de 14MPa para solado de limpieza para vigas de fundación, con un espesor de 0,05m. Incluye el suministro, transporte y colocación del concreto y todos los demás elementos necesarios para su correcta construcción </v>
      </c>
      <c r="D756" s="4" t="str">
        <f>'CONTROL ACTAS'!D65</f>
        <v>m2</v>
      </c>
      <c r="E756" s="6">
        <f>'CONTROL ACTAS'!M65</f>
        <v>0</v>
      </c>
      <c r="F756" s="7">
        <f>+'CONTROL ACTAS'!F65</f>
        <v>20135</v>
      </c>
      <c r="G756" s="29">
        <f t="shared" si="18"/>
        <v>0</v>
      </c>
    </row>
    <row r="757" spans="2:7" s="155" customFormat="1" ht="79.2" x14ac:dyDescent="0.3">
      <c r="B757" s="28" t="str">
        <f>'CONTROL ACTAS'!B66</f>
        <v>5.1.5</v>
      </c>
      <c r="C757" s="125" t="str">
        <f>'CONTROL ACTAS'!C66</f>
        <v>Construcción de  DADOS DE FUNDACIÓN en concreto de 21 Mpa. Con impermeabilizante integral tipo Plastocrete Dm o equivalente. Incluye el suministro y transporte del concreto, mano de obra, vibrado, protección y curado, para estructuras de acuerdo con las diferentes dimensiones establecidas en los planos y diseños. El ítem de acero se pagará en su ítem respectivo</v>
      </c>
      <c r="D757" s="4" t="str">
        <f>'CONTROL ACTAS'!D66</f>
        <v>m3</v>
      </c>
      <c r="E757" s="6">
        <f>'CONTROL ACTAS'!M66</f>
        <v>0</v>
      </c>
      <c r="F757" s="7">
        <f>+'CONTROL ACTAS'!F66</f>
        <v>504382</v>
      </c>
      <c r="G757" s="29">
        <f t="shared" si="18"/>
        <v>0</v>
      </c>
    </row>
    <row r="758" spans="2:7" x14ac:dyDescent="0.25">
      <c r="B758" s="30" t="str">
        <f>'CONTROL ACTAS'!B67</f>
        <v>5.2</v>
      </c>
      <c r="C758" s="8" t="str">
        <f>'CONTROL ACTAS'!C67</f>
        <v xml:space="preserve">ESTRUCTURA </v>
      </c>
      <c r="D758" s="9"/>
      <c r="E758" s="9"/>
      <c r="F758" s="126"/>
      <c r="G758" s="170"/>
    </row>
    <row r="759" spans="2:7" s="155" customFormat="1" ht="57.6" customHeight="1" x14ac:dyDescent="0.3">
      <c r="B759" s="28" t="str">
        <f>'CONTROL ACTAS'!B68</f>
        <v>5.2.1</v>
      </c>
      <c r="C759" s="125" t="str">
        <f>'CONTROL ACTAS'!C68</f>
        <v>Viga aérea  de 0,15x0,2 en concreto de 21 Mpa según diseño, acabado a la vista. Incluye suministro, transporte, y colocación de concreto, acarreo interno, mano de obra, vibrado, formaleta, curado y protección, y todos los demás elementos para su correcta construcción. No incluye acero de refuerzo</v>
      </c>
      <c r="D759" s="4" t="str">
        <f>'CONTROL ACTAS'!D68</f>
        <v>m</v>
      </c>
      <c r="E759" s="6">
        <f>'CONTROL ACTAS'!M68</f>
        <v>0</v>
      </c>
      <c r="F759" s="7">
        <f>+'CONTROL ACTAS'!F68</f>
        <v>44943</v>
      </c>
      <c r="G759" s="29">
        <f t="shared" ref="G759:G763" si="19">ROUND(E759*F759,0)</f>
        <v>0</v>
      </c>
    </row>
    <row r="760" spans="2:7" s="155" customFormat="1" ht="66" x14ac:dyDescent="0.3">
      <c r="B760" s="28" t="str">
        <f>'CONTROL ACTAS'!B69</f>
        <v>5.2.2</v>
      </c>
      <c r="C760" s="125" t="str">
        <f>'CONTROL ACTAS'!C69</f>
        <v>Construcción de LOSA DE PISO en concreto de 21 MPa pulido, e=0.15m. Incluye suministro, transporte y colocación del concreto y juntas cada 2 metros en sello elastomérico, formaleta, vibrado, protección, curado y todos los demás elementos necesarios para su correcta construcción y acabado final. El acero de refuerzo se pagará en su respectivo ítem.</v>
      </c>
      <c r="D760" s="4" t="str">
        <f>'CONTROL ACTAS'!D69</f>
        <v>m2</v>
      </c>
      <c r="E760" s="6">
        <f>'CONTROL ACTAS'!M69</f>
        <v>0</v>
      </c>
      <c r="F760" s="7">
        <f>+'CONTROL ACTAS'!F69</f>
        <v>82991</v>
      </c>
      <c r="G760" s="29">
        <f t="shared" si="19"/>
        <v>0</v>
      </c>
    </row>
    <row r="761" spans="2:7" s="155" customFormat="1" ht="79.2" x14ac:dyDescent="0.3">
      <c r="B761" s="28" t="str">
        <f>'CONTROL ACTAS'!B70</f>
        <v>5.2.3</v>
      </c>
      <c r="C761" s="125" t="str">
        <f>'CONTROL ACTAS'!C70</f>
        <v>Construcción de LOSA SOBRE STEELDECK o equivalente, en concreto de 21 Mpa. con un ESPESOR DE 0,12 m. medida desde la canal profunda del steeldeck. Incluye suministro, transporte y colocación del concreto, steeldeck o equivalente cal 20 de 2",  incluye formaleta, steeldeck, vibrado, protección, curado, y todos los demás elementos necesarios para su correcta construcción.</v>
      </c>
      <c r="D761" s="4" t="str">
        <f>'CONTROL ACTAS'!D70</f>
        <v>m2</v>
      </c>
      <c r="E761" s="6">
        <f>'CONTROL ACTAS'!M70</f>
        <v>0</v>
      </c>
      <c r="F761" s="7">
        <f>+'CONTROL ACTAS'!F70</f>
        <v>113734</v>
      </c>
      <c r="G761" s="29">
        <f t="shared" si="19"/>
        <v>0</v>
      </c>
    </row>
    <row r="762" spans="2:7" s="155" customFormat="1" ht="52.8" x14ac:dyDescent="0.3">
      <c r="B762" s="28" t="str">
        <f>'CONTROL ACTAS'!B71</f>
        <v>5.2.4</v>
      </c>
      <c r="C762" s="125" t="str">
        <f>'CONTROL ACTAS'!C71</f>
        <v>Concreto de 21MPa para escaleras. Incluye suministro, transporte y colocación del concreto, vibrado, protección y curado, de acuerdo a las diferentes dimensiones establecidas y todos los demás elementos necesarios para su correcta construcción</v>
      </c>
      <c r="D762" s="4" t="str">
        <f>'CONTROL ACTAS'!D71</f>
        <v>m3</v>
      </c>
      <c r="E762" s="6">
        <f>'CONTROL ACTAS'!M71</f>
        <v>4.74</v>
      </c>
      <c r="F762" s="7">
        <f>+'CONTROL ACTAS'!F71</f>
        <v>745682</v>
      </c>
      <c r="G762" s="29">
        <f t="shared" si="19"/>
        <v>3534533</v>
      </c>
    </row>
    <row r="763" spans="2:7" s="155" customFormat="1" ht="66" x14ac:dyDescent="0.3">
      <c r="B763" s="28" t="str">
        <f>'CONTROL ACTAS'!B72</f>
        <v>5.2.5</v>
      </c>
      <c r="C763" s="125" t="str">
        <f>'CONTROL ACTAS'!C72</f>
        <v xml:space="preserve">Construcción de columna en concreto de 21MPa de 0,15mx0,2m acabados a la vista, incluye suministro, trasporte y colocación de concreto, formaleta, vibrado, protección, curado, y todos los demás elementos necesarios para su correcta construcción según diseños. El acero de refuerzo se pagará en su respectivo item. </v>
      </c>
      <c r="D763" s="4" t="str">
        <f>'CONTROL ACTAS'!D72</f>
        <v>m</v>
      </c>
      <c r="E763" s="6">
        <f>'CONTROL ACTAS'!M72</f>
        <v>0</v>
      </c>
      <c r="F763" s="7">
        <f>+'CONTROL ACTAS'!F72</f>
        <v>33635</v>
      </c>
      <c r="G763" s="29">
        <f t="shared" si="19"/>
        <v>0</v>
      </c>
    </row>
    <row r="764" spans="2:7" x14ac:dyDescent="0.25">
      <c r="B764" s="30" t="str">
        <f>'CONTROL ACTAS'!B73</f>
        <v>5.3</v>
      </c>
      <c r="C764" s="8" t="str">
        <f>'CONTROL ACTAS'!C73</f>
        <v xml:space="preserve">OBRAS VARIAS </v>
      </c>
      <c r="D764" s="9"/>
      <c r="E764" s="9"/>
      <c r="F764" s="126"/>
      <c r="G764" s="170"/>
    </row>
    <row r="765" spans="2:7" s="155" customFormat="1" ht="52.8" x14ac:dyDescent="0.3">
      <c r="B765" s="28" t="str">
        <f>'CONTROL ACTAS'!B74</f>
        <v>5.3.1</v>
      </c>
      <c r="C765" s="125" t="str">
        <f>'CONTROL ACTAS'!C74</f>
        <v>Construcción de dinteles y/o sillares de 0.15 m x 0.20 m., en concreto de 21 Mpa. Incluye suministro, transporte y colocación del concreto, formaleta, vibrado, curado, mortero 1:4. El acero de refuerzo se pagará en su respectivo item. Según diseño.</v>
      </c>
      <c r="D765" s="4" t="str">
        <f>'CONTROL ACTAS'!D74</f>
        <v>m</v>
      </c>
      <c r="E765" s="6">
        <f>'CONTROL ACTAS'!M74</f>
        <v>0</v>
      </c>
      <c r="F765" s="7">
        <f>+'CONTROL ACTAS'!F74</f>
        <v>41357</v>
      </c>
      <c r="G765" s="29">
        <f t="shared" ref="G765:G769" si="20">ROUND(E765*F765,0)</f>
        <v>0</v>
      </c>
    </row>
    <row r="766" spans="2:7" s="155" customFormat="1" ht="39.6" x14ac:dyDescent="0.3">
      <c r="B766" s="28" t="str">
        <f>'CONTROL ACTAS'!B75</f>
        <v>5.3.2</v>
      </c>
      <c r="C766" s="125" t="str">
        <f>'CONTROL ACTAS'!C75</f>
        <v xml:space="preserve">Colocación de concreto de 21 Mpa tipo grouting, para relleno de columnas.  Incluye mano de obra, vibrado, protección, curado y todos demás elementos necesarios para su correcta construcción. </v>
      </c>
      <c r="D766" s="4" t="str">
        <f>'CONTROL ACTAS'!D75</f>
        <v>m3</v>
      </c>
      <c r="E766" s="6">
        <f>'CONTROL ACTAS'!M75</f>
        <v>0</v>
      </c>
      <c r="F766" s="7">
        <f>+'CONTROL ACTAS'!F75</f>
        <v>450724</v>
      </c>
      <c r="G766" s="29">
        <f t="shared" si="20"/>
        <v>0</v>
      </c>
    </row>
    <row r="767" spans="2:7" s="155" customFormat="1" ht="52.8" x14ac:dyDescent="0.3">
      <c r="B767" s="28" t="str">
        <f>'CONTROL ACTAS'!B76</f>
        <v>5.3.3</v>
      </c>
      <c r="C767" s="125" t="str">
        <f>'CONTROL ACTAS'!C76</f>
        <v>Suminsitro e instalación de cinta antideslizante negra de 25mm de ancho para escaleras degraus pisos resistente al agua, y de alto tráfico. Incluye todos los elementos necesarios para su correcta instalación y funcionamiento</v>
      </c>
      <c r="D767" s="4" t="str">
        <f>'CONTROL ACTAS'!D76</f>
        <v>m</v>
      </c>
      <c r="E767" s="6">
        <f>'CONTROL ACTAS'!M76</f>
        <v>0</v>
      </c>
      <c r="F767" s="7">
        <f>+'CONTROL ACTAS'!F76</f>
        <v>7779</v>
      </c>
      <c r="G767" s="29">
        <f t="shared" si="20"/>
        <v>0</v>
      </c>
    </row>
    <row r="768" spans="2:7" s="155" customFormat="1" x14ac:dyDescent="0.3">
      <c r="B768" s="28" t="str">
        <f>'CONTROL ACTAS'!B77</f>
        <v>5.3.4</v>
      </c>
      <c r="C768" s="125" t="str">
        <f>'CONTROL ACTAS'!C77</f>
        <v>IMPRIMACIÓN según norma invias art 422 CRL-1</v>
      </c>
      <c r="D768" s="4" t="str">
        <f>'CONTROL ACTAS'!D77</f>
        <v>m2</v>
      </c>
      <c r="E768" s="6">
        <f>'CONTROL ACTAS'!M77</f>
        <v>0</v>
      </c>
      <c r="F768" s="7">
        <f>+'CONTROL ACTAS'!F77</f>
        <v>3212</v>
      </c>
      <c r="G768" s="29">
        <f t="shared" si="20"/>
        <v>0</v>
      </c>
    </row>
    <row r="769" spans="2:7" s="155" customFormat="1" x14ac:dyDescent="0.3">
      <c r="B769" s="28" t="str">
        <f>'CONTROL ACTAS'!B78</f>
        <v>5.3.5</v>
      </c>
      <c r="C769" s="125" t="str">
        <f>'CONTROL ACTAS'!C78</f>
        <v>CARPETA ASFÁLTICA MDC-19 según norma INVIAS art 450</v>
      </c>
      <c r="D769" s="4" t="str">
        <f>'CONTROL ACTAS'!D78</f>
        <v>m3</v>
      </c>
      <c r="E769" s="6">
        <f>'CONTROL ACTAS'!M78</f>
        <v>0</v>
      </c>
      <c r="F769" s="7">
        <f>+'CONTROL ACTAS'!F78</f>
        <v>742519</v>
      </c>
      <c r="G769" s="29">
        <f t="shared" si="20"/>
        <v>0</v>
      </c>
    </row>
    <row r="770" spans="2:7" x14ac:dyDescent="0.25">
      <c r="B770" s="26">
        <f>'CONTROL ACTAS'!B79</f>
        <v>6</v>
      </c>
      <c r="C770" s="1" t="str">
        <f>'CONTROL ACTAS'!C79</f>
        <v>CAPITULO 6 - ACERO DE REFUERZO</v>
      </c>
      <c r="D770" s="2"/>
      <c r="E770" s="2"/>
      <c r="F770" s="3"/>
      <c r="G770" s="27"/>
    </row>
    <row r="771" spans="2:7" s="155" customFormat="1" ht="52.8" x14ac:dyDescent="0.3">
      <c r="B771" s="28">
        <f>'CONTROL ACTAS'!B80</f>
        <v>6.1</v>
      </c>
      <c r="C771" s="125" t="str">
        <f>'CONTROL ACTAS'!C80</f>
        <v xml:space="preserve">Suministro, transporte e instalación de acero figurado Fy=420MPa - 60000Psi, corrugado, incluye transporte con descarga, alambre de amarre, certificado y todos los elementos necesarios para su correcta instalación según diseños y recomendaciones estructurales </v>
      </c>
      <c r="D771" s="4" t="str">
        <f>'CONTROL ACTAS'!D80</f>
        <v>kg</v>
      </c>
      <c r="E771" s="6">
        <f>'CONTROL ACTAS'!M80</f>
        <v>0</v>
      </c>
      <c r="F771" s="7">
        <f>+'CONTROL ACTAS'!F80</f>
        <v>7360</v>
      </c>
      <c r="G771" s="29">
        <f t="shared" ref="G771:G776" si="21">ROUND(E771*F771,0)</f>
        <v>0</v>
      </c>
    </row>
    <row r="772" spans="2:7" s="155" customFormat="1" ht="26.4" x14ac:dyDescent="0.3">
      <c r="B772" s="28">
        <f>'CONTROL ACTAS'!B81</f>
        <v>6.2</v>
      </c>
      <c r="C772" s="125" t="str">
        <f>'CONTROL ACTAS'!C81</f>
        <v xml:space="preserve">Malla electrosoldada tipo D 131. Incluye el suministro, el transporte y todos los elementos necesarios para su correcta instalación </v>
      </c>
      <c r="D772" s="4" t="str">
        <f>'CONTROL ACTAS'!D81</f>
        <v>m2</v>
      </c>
      <c r="E772" s="6">
        <f>'CONTROL ACTAS'!M81</f>
        <v>0</v>
      </c>
      <c r="F772" s="7">
        <f>+'CONTROL ACTAS'!F81</f>
        <v>18314</v>
      </c>
      <c r="G772" s="29">
        <f t="shared" si="21"/>
        <v>0</v>
      </c>
    </row>
    <row r="773" spans="2:7" s="155" customFormat="1" ht="26.4" x14ac:dyDescent="0.3">
      <c r="B773" s="28">
        <f>'CONTROL ACTAS'!B82</f>
        <v>6.3</v>
      </c>
      <c r="C773" s="125" t="str">
        <f>'CONTROL ACTAS'!C82</f>
        <v xml:space="preserve">Malla electrosoldada tipo D 257. Incluye el suministro, el transporte y todos los elementos necesarios para su correcta instalación </v>
      </c>
      <c r="D773" s="4" t="str">
        <f>'CONTROL ACTAS'!D82</f>
        <v>m2</v>
      </c>
      <c r="E773" s="6">
        <f>'CONTROL ACTAS'!M82</f>
        <v>0</v>
      </c>
      <c r="F773" s="7">
        <f>+'CONTROL ACTAS'!F82</f>
        <v>26941</v>
      </c>
      <c r="G773" s="29">
        <f t="shared" si="21"/>
        <v>0</v>
      </c>
    </row>
    <row r="774" spans="2:7" s="155" customFormat="1" ht="26.4" x14ac:dyDescent="0.3">
      <c r="B774" s="28" t="str">
        <f>'CONTROL ACTAS'!B83</f>
        <v>6.4</v>
      </c>
      <c r="C774" s="125" t="str">
        <f>'CONTROL ACTAS'!C83</f>
        <v xml:space="preserve">Malla electrosoldada tipo D 221. Incluye el suministro, el transporte y todos los elementos necesarios para su correcta instalación </v>
      </c>
      <c r="D774" s="4" t="str">
        <f>'CONTROL ACTAS'!D83</f>
        <v>m2</v>
      </c>
      <c r="E774" s="6">
        <f>'CONTROL ACTAS'!M83</f>
        <v>0</v>
      </c>
      <c r="F774" s="7">
        <f>+'CONTROL ACTAS'!F83</f>
        <v>29648</v>
      </c>
      <c r="G774" s="29">
        <f t="shared" si="21"/>
        <v>0</v>
      </c>
    </row>
    <row r="775" spans="2:7" x14ac:dyDescent="0.25">
      <c r="B775" s="26">
        <f>'CONTROL ACTAS'!B84</f>
        <v>7</v>
      </c>
      <c r="C775" s="1" t="str">
        <f>'CONTROL ACTAS'!C84</f>
        <v>CAPITULO 7 - ESTRUCTURA METÁLICA</v>
      </c>
      <c r="D775" s="2"/>
      <c r="E775" s="2"/>
      <c r="F775" s="3"/>
      <c r="G775" s="27"/>
    </row>
    <row r="776" spans="2:7" s="155" customFormat="1" ht="118.8" x14ac:dyDescent="0.3">
      <c r="B776" s="28" t="str">
        <f>'CONTROL ACTAS'!B85</f>
        <v>7.1</v>
      </c>
      <c r="C776" s="125" t="str">
        <f>'CONTROL ACTAS'!C85</f>
        <v xml:space="preserve">Construcción y montaje de estructura metálica con perfileria tipo PERFILERIA TIPO IPE, HEA, PHR-C, PTE para elementos de cubierta, fachada, rampas o áreas de circulación metálicas, según diseño. Incluye: suministro y transporte de láminas, platinas, uniones, soldaduras de acabado o presentación, anclajes y pernos a estructura de concreto y madera. Todos los elementos deben llevar dos manos de pintura anticorrosiva, (2) dos manos de esmalte base aceite mate, color por definir, ensayos a soldaduras, anticorrosivos y pinturas, obra falsa y todo el equipo y la herramienta necesaria para el montaje. </v>
      </c>
      <c r="D776" s="4" t="str">
        <f>'CONTROL ACTAS'!D85</f>
        <v>kg</v>
      </c>
      <c r="E776" s="6">
        <f>'CONTROL ACTAS'!M85</f>
        <v>0</v>
      </c>
      <c r="F776" s="7">
        <f>+'CONTROL ACTAS'!F85</f>
        <v>12305</v>
      </c>
      <c r="G776" s="29">
        <f t="shared" si="21"/>
        <v>0</v>
      </c>
    </row>
    <row r="777" spans="2:7" s="155" customFormat="1" ht="66" x14ac:dyDescent="0.3">
      <c r="B777" s="28" t="str">
        <f>'CONTROL ACTAS'!B86</f>
        <v>7.2</v>
      </c>
      <c r="C777" s="125" t="str">
        <f>'CONTROL ACTAS'!C86</f>
        <v xml:space="preserve">Suministro, transporte e instalacion de ESCALERAS huella de 30cm, contrahuella de 17cm: perfiles metálicos PTE 300x150x6mm, PTS 150x150x5mm,  peldaño en concreto,  para una planta de altura libre de 3m, con estructura  en acero laminado con platina en L soldada a perfil metalido con dimensiones de 0,2 * 0,1 m , Según diseño </v>
      </c>
      <c r="D777" s="4" t="str">
        <f>'CONTROL ACTAS'!D86</f>
        <v>und</v>
      </c>
      <c r="E777" s="6">
        <f>'CONTROL ACTAS'!M86</f>
        <v>3</v>
      </c>
      <c r="F777" s="7">
        <f>+'CONTROL ACTAS'!F86</f>
        <v>4959015</v>
      </c>
      <c r="G777" s="29">
        <f t="shared" ref="G777" si="22">ROUND(E777*F777,0)</f>
        <v>14877045</v>
      </c>
    </row>
    <row r="778" spans="2:7" x14ac:dyDescent="0.25">
      <c r="B778" s="26">
        <f>'CONTROL ACTAS'!B87</f>
        <v>8</v>
      </c>
      <c r="C778" s="1" t="str">
        <f>'CONTROL ACTAS'!C87</f>
        <v>CAPITULO 8 - CUBIERTA</v>
      </c>
      <c r="D778" s="2"/>
      <c r="E778" s="2"/>
      <c r="F778" s="3"/>
      <c r="G778" s="27"/>
    </row>
    <row r="779" spans="2:7" s="155" customFormat="1" ht="66" x14ac:dyDescent="0.3">
      <c r="B779" s="28" t="str">
        <f>'CONTROL ACTAS'!B88</f>
        <v>8.1</v>
      </c>
      <c r="C779" s="125" t="str">
        <f>'CONTROL ACTAS'!C88</f>
        <v xml:space="preserve">Suministro, transporte e instalación cubierta termoacústica trapezoidal tipo ajover o equivalente (lámina metálica con recubrimiento de asfalto, foil de aluminio y recubrimiento de color) Incluye remates internos y externos de cubierta, tornillos autoroscantes y todo lo necesario para su correcta instalación </v>
      </c>
      <c r="D779" s="4" t="str">
        <f>'CONTROL ACTAS'!D88</f>
        <v>m2</v>
      </c>
      <c r="E779" s="6">
        <f>'CONTROL ACTAS'!M88</f>
        <v>0</v>
      </c>
      <c r="F779" s="7">
        <f>+'CONTROL ACTAS'!F88</f>
        <v>66645</v>
      </c>
      <c r="G779" s="29">
        <f t="shared" ref="G779:G783" si="23">ROUND(E779*F779,0)</f>
        <v>0</v>
      </c>
    </row>
    <row r="780" spans="2:7" s="155" customFormat="1" ht="79.2" x14ac:dyDescent="0.3">
      <c r="B780" s="28" t="str">
        <f>'CONTROL ACTAS'!B89</f>
        <v>8.2</v>
      </c>
      <c r="C780" s="125" t="str">
        <f>'CONTROL ACTAS'!C89</f>
        <v xml:space="preserve">Suministro, transporte y colocación de canal en lamina galvanizada calibre 22 acabado en anticorrosivo más pintura en aceite. Incluye platinas y estructura para fijación a estructura de cubierta, soportes, tornillos autoperforantes, anticorrosivo por ambas caras, acabado con esmalte (color por definir) y todos los elementos necesarios para su correcta instalación y funcionamiento.  </v>
      </c>
      <c r="D780" s="4" t="str">
        <f>'CONTROL ACTAS'!D89</f>
        <v>m</v>
      </c>
      <c r="E780" s="6">
        <f>'CONTROL ACTAS'!M89</f>
        <v>0</v>
      </c>
      <c r="F780" s="7">
        <f>+'CONTROL ACTAS'!F89</f>
        <v>74236</v>
      </c>
      <c r="G780" s="29">
        <f t="shared" si="23"/>
        <v>0</v>
      </c>
    </row>
    <row r="781" spans="2:7" s="155" customFormat="1" ht="39.6" x14ac:dyDescent="0.3">
      <c r="B781" s="28" t="str">
        <f>'CONTROL ACTAS'!B90</f>
        <v>8.3</v>
      </c>
      <c r="C781" s="125" t="str">
        <f>'CONTROL ACTAS'!C90</f>
        <v>Cubierta en láminas ARKOS PC ALVEOLARES o equivalente. Lámina en policarbonato con estructura de doble pared en espesores de 10mm, color estandar opal. Incluye tornillería y accesorios para el correcto montaje.</v>
      </c>
      <c r="D781" s="4" t="str">
        <f>'CONTROL ACTAS'!D90</f>
        <v>m2</v>
      </c>
      <c r="E781" s="6">
        <f>'CONTROL ACTAS'!M90</f>
        <v>0</v>
      </c>
      <c r="F781" s="7">
        <f>+'CONTROL ACTAS'!F90</f>
        <v>63330</v>
      </c>
      <c r="G781" s="29">
        <f t="shared" si="23"/>
        <v>0</v>
      </c>
    </row>
    <row r="782" spans="2:7" s="155" customFormat="1" ht="52.8" x14ac:dyDescent="0.3">
      <c r="B782" s="28" t="str">
        <f>'CONTROL ACTAS'!B91</f>
        <v>8.4</v>
      </c>
      <c r="C782" s="125" t="str">
        <f>'CONTROL ACTAS'!C91</f>
        <v xml:space="preserve">Cielo raso en listones de madera de pino inmunizado. Listones de 4x8cm, color natural, protección de la madera con clase de penetración NP2, trabajado en taller. Incluye todos los accesorios para su correcta instalación.  </v>
      </c>
      <c r="D782" s="4" t="str">
        <f>'CONTROL ACTAS'!D91</f>
        <v>m2</v>
      </c>
      <c r="E782" s="6">
        <f>'CONTROL ACTAS'!M91</f>
        <v>0</v>
      </c>
      <c r="F782" s="7">
        <f>+'CONTROL ACTAS'!F91</f>
        <v>70964</v>
      </c>
      <c r="G782" s="29">
        <f t="shared" si="23"/>
        <v>0</v>
      </c>
    </row>
    <row r="783" spans="2:7" s="155" customFormat="1" ht="79.2" x14ac:dyDescent="0.3">
      <c r="B783" s="28" t="str">
        <f>'CONTROL ACTAS'!B92</f>
        <v>8.5</v>
      </c>
      <c r="C783" s="125" t="str">
        <f>'CONTROL ACTAS'!C92</f>
        <v xml:space="preserve">Suministro, transporte y colocación de cielo raso sen panel de yeso 12mm resistente a la humedad, incluye estructura metálica de acero galvanizado, tornillos y anclajes necesarios para su correcto funcionamiento. Acabado en estuco acrílico, más pintura blanca 100% acrílica tipo Koraza 10 de pintuco o equivalente (aprobación de color según muestra en obra), a tres manos o las necesarias para obtener una superficie lisa y homogenea. </v>
      </c>
      <c r="D783" s="4" t="str">
        <f>'CONTROL ACTAS'!D92</f>
        <v>m2</v>
      </c>
      <c r="E783" s="6">
        <f>'CONTROL ACTAS'!M92</f>
        <v>0</v>
      </c>
      <c r="F783" s="7">
        <f>+'CONTROL ACTAS'!F92</f>
        <v>52788</v>
      </c>
      <c r="G783" s="29">
        <f t="shared" si="23"/>
        <v>0</v>
      </c>
    </row>
    <row r="784" spans="2:7" x14ac:dyDescent="0.25">
      <c r="B784" s="26">
        <f>'CONTROL ACTAS'!B93</f>
        <v>9</v>
      </c>
      <c r="C784" s="1" t="str">
        <f>'CONTROL ACTAS'!C93</f>
        <v xml:space="preserve">CAPITULO 9 - MAMPOSTERÍA  </v>
      </c>
      <c r="D784" s="2"/>
      <c r="E784" s="2"/>
      <c r="F784" s="3"/>
      <c r="G784" s="27"/>
    </row>
    <row r="785" spans="2:7" s="155" customFormat="1" ht="66" x14ac:dyDescent="0.3">
      <c r="B785" s="28">
        <f>'CONTROL ACTAS'!B94</f>
        <v>9.1</v>
      </c>
      <c r="C785" s="125" t="str">
        <f>'CONTROL ACTAS'!C94</f>
        <v>Construcción de MAMPOSTERÍA EN LADRILLO  DE 12x20x40 cm. ranurado común de perforaciones horizontales, instalado de 0-2m de altura. Incluye el suministro y transporte del ladrillo, el mortero de pega 1:4 espesor max=0.01 m y todos los demás elementos necesarios para su correcta construcción y funcionamiento.</v>
      </c>
      <c r="D785" s="4" t="str">
        <f>'CONTROL ACTAS'!D94</f>
        <v>m2</v>
      </c>
      <c r="E785" s="6">
        <f>'CONTROL ACTAS'!M94</f>
        <v>0</v>
      </c>
      <c r="F785" s="7">
        <f>+'CONTROL ACTAS'!F94</f>
        <v>37030</v>
      </c>
      <c r="G785" s="29">
        <f t="shared" ref="G785:G792" si="24">ROUND(E785*F785,0)</f>
        <v>0</v>
      </c>
    </row>
    <row r="786" spans="2:7" s="155" customFormat="1" ht="66" x14ac:dyDescent="0.3">
      <c r="B786" s="28" t="str">
        <f>'CONTROL ACTAS'!B95</f>
        <v>9.2</v>
      </c>
      <c r="C786" s="125" t="str">
        <f>'CONTROL ACTAS'!C95</f>
        <v>Construcción de MAMPOSTERÍA EN LADRILLO  DE 12x20x40 cm. ranurado común de perforaciones horizontales, instalado de 2-4m de altura. Incluye el suministro y transporte del ladrillo, el mortero de pega 1:4 espesor max=0.01 m y todos los demás elementos necesarios para su correcta construcción y funcionamiento.</v>
      </c>
      <c r="D786" s="4" t="str">
        <f>'CONTROL ACTAS'!D95</f>
        <v>m2</v>
      </c>
      <c r="E786" s="6">
        <f>'CONTROL ACTAS'!M95</f>
        <v>0</v>
      </c>
      <c r="F786" s="7">
        <f>+'CONTROL ACTAS'!F95</f>
        <v>39669</v>
      </c>
      <c r="G786" s="29">
        <f t="shared" si="24"/>
        <v>0</v>
      </c>
    </row>
    <row r="787" spans="2:7" s="155" customFormat="1" ht="66" x14ac:dyDescent="0.3">
      <c r="B787" s="28" t="str">
        <f>'CONTROL ACTAS'!B96</f>
        <v>9.3</v>
      </c>
      <c r="C787" s="125" t="str">
        <f>'CONTROL ACTAS'!C96</f>
        <v>Construcción de MAMPOSTERÍA EN LADRILLO PRENSADO MACIZO color terracota de 24,5x12x6cm, instalado de 0-2m de altura. Incluye el suministro y transporte del ladrillo, el mortero de pega 1:4 espesor max=0.01 m y todos los demás elementos necesarios para su correcta construcción y funcionamiento.</v>
      </c>
      <c r="D787" s="4" t="str">
        <f>'CONTROL ACTAS'!D96</f>
        <v>m2</v>
      </c>
      <c r="E787" s="6">
        <f>'CONTROL ACTAS'!M96</f>
        <v>0</v>
      </c>
      <c r="F787" s="7">
        <f>+'CONTROL ACTAS'!F96</f>
        <v>61179</v>
      </c>
      <c r="G787" s="29">
        <f t="shared" si="24"/>
        <v>0</v>
      </c>
    </row>
    <row r="788" spans="2:7" s="155" customFormat="1" ht="66" x14ac:dyDescent="0.3">
      <c r="B788" s="28" t="str">
        <f>'CONTROL ACTAS'!B97</f>
        <v>9.4</v>
      </c>
      <c r="C788" s="125" t="str">
        <f>'CONTROL ACTAS'!C97</f>
        <v>Construcción de MAMPOSTERÍA EN LADRILLO PRENSADO MACIZO color terracota de 24,5x12x6cm, instalado de 2-4m de altura. Incluye el suministro y transporte del ladrillo, el mortero de pega 1:4 espesor max=0.01 m y todos los demás elementos necesarios para su correcta construcción y funcionamiento.</v>
      </c>
      <c r="D788" s="4" t="str">
        <f>'CONTROL ACTAS'!D97</f>
        <v>m2</v>
      </c>
      <c r="E788" s="6">
        <f>'CONTROL ACTAS'!M97</f>
        <v>0</v>
      </c>
      <c r="F788" s="7">
        <f>+'CONTROL ACTAS'!F97</f>
        <v>63294</v>
      </c>
      <c r="G788" s="29">
        <f t="shared" si="24"/>
        <v>0</v>
      </c>
    </row>
    <row r="789" spans="2:7" s="155" customFormat="1" ht="52.8" x14ac:dyDescent="0.3">
      <c r="B789" s="28" t="str">
        <f>'CONTROL ACTAS'!B98</f>
        <v>9.5</v>
      </c>
      <c r="C789" s="125" t="str">
        <f>'CONTROL ACTAS'!C98</f>
        <v>Construcción de MAMPOSTERÍA EN LADRILLO CALADO 29x12x6 cm, instalado de 0-2m de altura. Incluye el suministro y transporte del ladrillo, el mortero de pega 1:4 espesor max=0.01 m y todos los demás elementos necesarios para su correcta construcción y funcionamiento.</v>
      </c>
      <c r="D789" s="4" t="str">
        <f>'CONTROL ACTAS'!D98</f>
        <v>m2</v>
      </c>
      <c r="E789" s="6">
        <f>'CONTROL ACTAS'!M98</f>
        <v>0</v>
      </c>
      <c r="F789" s="7">
        <f>+'CONTROL ACTAS'!F98</f>
        <v>79424</v>
      </c>
      <c r="G789" s="29">
        <f t="shared" si="24"/>
        <v>0</v>
      </c>
    </row>
    <row r="790" spans="2:7" s="155" customFormat="1" ht="52.8" x14ac:dyDescent="0.3">
      <c r="B790" s="28" t="str">
        <f>'CONTROL ACTAS'!B99</f>
        <v>9.6</v>
      </c>
      <c r="C790" s="125" t="str">
        <f>'CONTROL ACTAS'!C99</f>
        <v>Construcción de MAMPOSTERÍA EN LADRILLO CALADO 29x12x6 cm, instalado de 2-4m de altura. Incluye el suministro y transporte del ladrillo, el mortero de pega 1:4 espesor max=0.01 m y todos los demás elementos necesarios para su correcta construcción y funcionamiento.</v>
      </c>
      <c r="D790" s="4" t="str">
        <f>'CONTROL ACTAS'!D99</f>
        <v>m2</v>
      </c>
      <c r="E790" s="6">
        <f>'CONTROL ACTAS'!M99</f>
        <v>0</v>
      </c>
      <c r="F790" s="7">
        <f>+'CONTROL ACTAS'!F99</f>
        <v>83879</v>
      </c>
      <c r="G790" s="29">
        <f t="shared" si="24"/>
        <v>0</v>
      </c>
    </row>
    <row r="791" spans="2:7" s="155" customFormat="1" ht="66" x14ac:dyDescent="0.3">
      <c r="B791" s="28" t="str">
        <f>'CONTROL ACTAS'!B100</f>
        <v>9.7</v>
      </c>
      <c r="C791" s="125" t="str">
        <f>'CONTROL ACTAS'!C100</f>
        <v>Construcción de MAMPOSTERÍA EN LADRILLO PRENSADO LIVIANO color terracota de 24,5x12x6cm, instalado de 0-2m de altura. Incluye el suministro y transporte del ladrillo, el mortero de pega 1:4 espesor max=0.01 m y todos los demás elementos necesarios para su correcta construcción y funcionamiento.</v>
      </c>
      <c r="D791" s="4" t="str">
        <f>'CONTROL ACTAS'!D100</f>
        <v>m2</v>
      </c>
      <c r="E791" s="6">
        <f>'CONTROL ACTAS'!M100</f>
        <v>0</v>
      </c>
      <c r="F791" s="7">
        <f>+'CONTROL ACTAS'!F100</f>
        <v>55462</v>
      </c>
      <c r="G791" s="29">
        <f t="shared" si="24"/>
        <v>0</v>
      </c>
    </row>
    <row r="792" spans="2:7" s="155" customFormat="1" ht="66" x14ac:dyDescent="0.3">
      <c r="B792" s="28" t="str">
        <f>'CONTROL ACTAS'!B101</f>
        <v>9.8</v>
      </c>
      <c r="C792" s="125" t="str">
        <f>'CONTROL ACTAS'!C101</f>
        <v>Construcción de MAMPOSTERÍA EN LADRILLO PRENSADO LIVIANO color terracota de 24,5x12x6cm, instalado de 2-4m de altura. Incluye el suministro y transporte del ladrillo, el mortero de pega 1:4 espesor max=0.01 m y todos los demás elementos necesarios para su correcta construcción y funcionamiento.</v>
      </c>
      <c r="D792" s="4" t="str">
        <f>'CONTROL ACTAS'!D101</f>
        <v>m2</v>
      </c>
      <c r="E792" s="6">
        <f>'CONTROL ACTAS'!M101</f>
        <v>0</v>
      </c>
      <c r="F792" s="7">
        <f>+'CONTROL ACTAS'!F101</f>
        <v>61096</v>
      </c>
      <c r="G792" s="29">
        <f t="shared" si="24"/>
        <v>0</v>
      </c>
    </row>
    <row r="793" spans="2:7" ht="28.5" customHeight="1" x14ac:dyDescent="0.25">
      <c r="B793" s="26">
        <f>'CONTROL ACTAS'!B102</f>
        <v>10</v>
      </c>
      <c r="C793" s="1" t="str">
        <f>'CONTROL ACTAS'!C102</f>
        <v xml:space="preserve">CAPITULO 10 - ACABADOS: REVOQUE. ENCHAPES Y PINTURAS </v>
      </c>
      <c r="D793" s="2"/>
      <c r="E793" s="2"/>
      <c r="F793" s="3"/>
      <c r="G793" s="27"/>
    </row>
    <row r="794" spans="2:7" s="155" customFormat="1" ht="39.6" x14ac:dyDescent="0.3">
      <c r="B794" s="28" t="str">
        <f>'CONTROL ACTAS'!B103</f>
        <v>10.1</v>
      </c>
      <c r="C794" s="125" t="str">
        <f>'CONTROL ACTAS'!C103</f>
        <v>Colocación de REVOQUE con mortero 1:4 EN MUROS con altura de 0-2m. Incluye suministro y transporte de los materiales, fajas, ranuras, filetes y todos los demás elementos necesarios para su correcta construcción.</v>
      </c>
      <c r="D794" s="4" t="str">
        <f>'CONTROL ACTAS'!D103</f>
        <v>m2</v>
      </c>
      <c r="E794" s="6">
        <f>'CONTROL ACTAS'!M103</f>
        <v>0</v>
      </c>
      <c r="F794" s="7">
        <f>+'CONTROL ACTAS'!F103</f>
        <v>21409</v>
      </c>
      <c r="G794" s="29">
        <f t="shared" ref="G794:G801" si="25">ROUND(E794*F794,0)</f>
        <v>0</v>
      </c>
    </row>
    <row r="795" spans="2:7" s="155" customFormat="1" ht="39.6" x14ac:dyDescent="0.3">
      <c r="B795" s="28" t="str">
        <f>'CONTROL ACTAS'!B104</f>
        <v>10.2</v>
      </c>
      <c r="C795" s="125" t="str">
        <f>'CONTROL ACTAS'!C104</f>
        <v>Colocación de REVOQUE con mortero 1:4 EN MUROS con altura de 2-4m. Incluye suministro y transporte de los materiales, fajas, ranuras, filetes y todos los demás elementos necesarios para su correcta construcción.</v>
      </c>
      <c r="D795" s="4" t="str">
        <f>'CONTROL ACTAS'!D104</f>
        <v>m2</v>
      </c>
      <c r="E795" s="6">
        <f>'CONTROL ACTAS'!M104</f>
        <v>0</v>
      </c>
      <c r="F795" s="7">
        <f>+'CONTROL ACTAS'!F104</f>
        <v>21601</v>
      </c>
      <c r="G795" s="29">
        <f t="shared" si="25"/>
        <v>0</v>
      </c>
    </row>
    <row r="796" spans="2:7" s="155" customFormat="1" ht="79.2" x14ac:dyDescent="0.3">
      <c r="B796" s="28" t="str">
        <f>'CONTROL ACTAS'!B105</f>
        <v>10.3</v>
      </c>
      <c r="C796" s="125" t="str">
        <f>'CONTROL ACTAS'!C105</f>
        <v>Colocación de ESTUCO ACRÍLICO PROFESIONAL, SOBRE MUROS INTERIORES REVOCADOS con altura de 0-2m, 3 manos mínimo, o las que sean necesarias para obtener una superficie pareja y homogénea. Incluye suministro y transporte de los materiales, ranuras, filetes, dilataciones y todos los elementos necesarios para su correcta aplicación y funcionamiento.</v>
      </c>
      <c r="D796" s="4" t="str">
        <f>'CONTROL ACTAS'!D105</f>
        <v>m2</v>
      </c>
      <c r="E796" s="6">
        <f>'CONTROL ACTAS'!M105</f>
        <v>0</v>
      </c>
      <c r="F796" s="7">
        <f>+'CONTROL ACTAS'!F105</f>
        <v>8633</v>
      </c>
      <c r="G796" s="29">
        <f t="shared" si="25"/>
        <v>0</v>
      </c>
    </row>
    <row r="797" spans="2:7" s="155" customFormat="1" ht="79.2" x14ac:dyDescent="0.3">
      <c r="B797" s="28" t="str">
        <f>'CONTROL ACTAS'!B106</f>
        <v>10.4</v>
      </c>
      <c r="C797" s="125" t="str">
        <f>'CONTROL ACTAS'!C106</f>
        <v>Colocación de ESTUCO ACRÍLICO PROFESIONAL, SOBRE MUROS INTERIORES REVOCADOS con altura de 2-4m, 3 manos mínimo, o las que sean necesarias para obtener una superficie pareja y homogénea. Incluye suministro y transporte de los materiales, ranuras, filetes, dilataciones y todos los elementos necesarios para su correcta aplicación y funcionamiento.</v>
      </c>
      <c r="D797" s="4" t="str">
        <f>'CONTROL ACTAS'!D106</f>
        <v>m2</v>
      </c>
      <c r="E797" s="6">
        <f>'CONTROL ACTAS'!M106</f>
        <v>0</v>
      </c>
      <c r="F797" s="7">
        <f>+'CONTROL ACTAS'!F106</f>
        <v>8825</v>
      </c>
      <c r="G797" s="29">
        <f t="shared" si="25"/>
        <v>0</v>
      </c>
    </row>
    <row r="798" spans="2:7" s="155" customFormat="1" ht="66" x14ac:dyDescent="0.3">
      <c r="B798" s="28" t="str">
        <f>'CONTROL ACTAS'!B107</f>
        <v>10.5</v>
      </c>
      <c r="C798" s="125" t="str">
        <f>'CONTROL ACTAS'!C107</f>
        <v>Aplicación de PINTURA BLANCA A BASE DE AGUA EN MUROS, CON VINILO TIPO 1 de primera calidad sobre muros revocados y/o estucados tres manos o las necesarias hasta obtener una superficie pareja y homogénea. Incluye suministro y transporte de los materiales, color a definir según aprobación de la interventoría.</v>
      </c>
      <c r="D798" s="4" t="str">
        <f>'CONTROL ACTAS'!D107</f>
        <v>m2</v>
      </c>
      <c r="E798" s="6">
        <f>'CONTROL ACTAS'!M107</f>
        <v>0</v>
      </c>
      <c r="F798" s="7">
        <f>+'CONTROL ACTAS'!F107</f>
        <v>10818</v>
      </c>
      <c r="G798" s="29">
        <f t="shared" si="25"/>
        <v>0</v>
      </c>
    </row>
    <row r="799" spans="2:7" s="155" customFormat="1" ht="79.2" x14ac:dyDescent="0.3">
      <c r="B799" s="28" t="str">
        <f>'CONTROL ACTAS'!B108</f>
        <v>10.6</v>
      </c>
      <c r="C799" s="125" t="str">
        <f>'CONTROL ACTAS'!C108</f>
        <v>Colocación de ENCHAPE CERÁMICO PARED, tipo Egeo DE 20.5 x 20.5 cm. o su equivalente, color blanco. Incluye suministro y transporte de los materiales, mortero adhesivo para enchapes tipo pegacor o equivalente, lechada preparada (boquilla) tipo Concolor de sumicol o equivalente del mismo color del enchape, moldura PVC remates toro acolillada y todos los elementos necesarios para su correcta instalación y funcionamiento.</v>
      </c>
      <c r="D799" s="4" t="str">
        <f>'CONTROL ACTAS'!D108</f>
        <v>m2</v>
      </c>
      <c r="E799" s="6">
        <f>'CONTROL ACTAS'!M108</f>
        <v>0</v>
      </c>
      <c r="F799" s="7">
        <f>+'CONTROL ACTAS'!F108</f>
        <v>55775</v>
      </c>
      <c r="G799" s="29">
        <f t="shared" si="25"/>
        <v>0</v>
      </c>
    </row>
    <row r="800" spans="2:7" s="155" customFormat="1" ht="66" x14ac:dyDescent="0.3">
      <c r="B800" s="28" t="str">
        <f>'CONTROL ACTAS'!B109</f>
        <v>10.7</v>
      </c>
      <c r="C800" s="125" t="str">
        <f>'CONTROL ACTAS'!C109</f>
        <v>Colocación ENCHAPE de pared en ladrillo Terracota 24,5 * 6 cms. Incluye suministro y transporte de los materiales, adhesivo para cerámica tipo pegacor o su equivalente, remate en varilla de PVC intermatex acolillado color blanco y todos los elementos necesarios para su correcta instalación y funcionamiento.</v>
      </c>
      <c r="D800" s="4" t="str">
        <f>'CONTROL ACTAS'!D109</f>
        <v>m2</v>
      </c>
      <c r="E800" s="6">
        <f>'CONTROL ACTAS'!M109</f>
        <v>0</v>
      </c>
      <c r="F800" s="7">
        <f>+'CONTROL ACTAS'!F109</f>
        <v>51194</v>
      </c>
      <c r="G800" s="29">
        <f t="shared" si="25"/>
        <v>0</v>
      </c>
    </row>
    <row r="801" spans="2:7" s="155" customFormat="1" ht="52.8" x14ac:dyDescent="0.3">
      <c r="B801" s="28" t="str">
        <f>'CONTROL ACTAS'!B110</f>
        <v>10.8</v>
      </c>
      <c r="C801" s="125" t="str">
        <f>'CONTROL ACTAS'!C110</f>
        <v>Aplicación de PINTURA EPOXIPOLIAMIDA EN PISOS (dos componentes proporción 1:3, no tóxica) tipo epoxiconstrucción de pintuco o equivalente, semimate, sobre concreto pulido, 2 a 3 manos o las necesarias para lograr una superficie pareja a satisfacción de la interventoría, color por definir.</v>
      </c>
      <c r="D801" s="4" t="str">
        <f>'CONTROL ACTAS'!D110</f>
        <v>m2</v>
      </c>
      <c r="E801" s="6">
        <f>'CONTROL ACTAS'!M110</f>
        <v>0</v>
      </c>
      <c r="F801" s="7">
        <f>+'CONTROL ACTAS'!F110</f>
        <v>15488</v>
      </c>
      <c r="G801" s="29">
        <f t="shared" si="25"/>
        <v>0</v>
      </c>
    </row>
    <row r="802" spans="2:7" x14ac:dyDescent="0.25">
      <c r="B802" s="26">
        <f>'CONTROL ACTAS'!B111</f>
        <v>11</v>
      </c>
      <c r="C802" s="1" t="str">
        <f>'CONTROL ACTAS'!C111</f>
        <v xml:space="preserve">CAPITULO 11 - PISOS </v>
      </c>
      <c r="D802" s="2"/>
      <c r="E802" s="2"/>
      <c r="F802" s="3"/>
      <c r="G802" s="27"/>
    </row>
    <row r="803" spans="2:7" s="155" customFormat="1" ht="79.2" x14ac:dyDescent="0.3">
      <c r="B803" s="28" t="str">
        <f>'CONTROL ACTAS'!B112</f>
        <v>11.1</v>
      </c>
      <c r="C803" s="125" t="str">
        <f>'CONTROL ACTAS'!C112</f>
        <v>Piso en cerámica egeo blanco de 25x35 corona o equivalente. Incluye suministro y transporte de los materiales, mortero adhesivo para enchapes tipo pegacor o equivalente, lechada preparada (boquilla) tipo Concolor de sumicol o equivalente del mismo color del enchape, moldura PVC remates toro acolillada y todos los elementos necesarios para su correcta instalación y funcionamiento.</v>
      </c>
      <c r="D803" s="4" t="str">
        <f>'CONTROL ACTAS'!D112</f>
        <v>m2</v>
      </c>
      <c r="E803" s="6">
        <f>'CONTROL ACTAS'!M112</f>
        <v>0</v>
      </c>
      <c r="F803" s="7">
        <f>+'CONTROL ACTAS'!F112</f>
        <v>55223</v>
      </c>
      <c r="G803" s="29">
        <f t="shared" ref="G803:G805" si="26">ROUND(E803*F803,0)</f>
        <v>0</v>
      </c>
    </row>
    <row r="804" spans="2:7" s="155" customFormat="1" ht="92.4" x14ac:dyDescent="0.3">
      <c r="B804" s="28" t="str">
        <f>'CONTROL ACTAS'!B113</f>
        <v>11.2</v>
      </c>
      <c r="C804" s="125" t="str">
        <f>'CONTROL ACTAS'!C113</f>
        <v xml:space="preserve">Construcción de MOSAICO EN BALDOS HIDRÁULICA 20 x 20 cm., de primera calidad. Incluye mortero 1:4, suministro y transporte de la baldosa, varilla de dilatación en PVC de 5 mm x 40mm en cuadrículas de  2,10m x 2,10m., lechada del mismo color de la baldosa, destroncada, pulida, brillada y encerada en el sitio con cera polimérica,  protección de muros, puertas y desagües. Cargue, transporte y botada de material sobrante (cachaza) en botaderos oficiales. </v>
      </c>
      <c r="D804" s="4" t="str">
        <f>'CONTROL ACTAS'!D113</f>
        <v>m2</v>
      </c>
      <c r="E804" s="6">
        <f>'CONTROL ACTAS'!M113</f>
        <v>0</v>
      </c>
      <c r="F804" s="7">
        <f>+'CONTROL ACTAS'!F113</f>
        <v>165706</v>
      </c>
      <c r="G804" s="29">
        <f t="shared" si="26"/>
        <v>0</v>
      </c>
    </row>
    <row r="805" spans="2:7" s="155" customFormat="1" ht="39.6" x14ac:dyDescent="0.3">
      <c r="B805" s="28" t="str">
        <f>'CONTROL ACTAS'!B114</f>
        <v>11.3</v>
      </c>
      <c r="C805" s="125" t="str">
        <f>'CONTROL ACTAS'!C114</f>
        <v>Construcción de PISO EN MORTERO 1:5 de NIVELACIÓN, espesor de 0.05m. Incluye suministro y transporte de los materiales y todo lo necesario para su correcta construcción y funcionamiento.</v>
      </c>
      <c r="D805" s="4" t="str">
        <f>'CONTROL ACTAS'!D114</f>
        <v>m2</v>
      </c>
      <c r="E805" s="6">
        <f>'CONTROL ACTAS'!M114</f>
        <v>0</v>
      </c>
      <c r="F805" s="7">
        <f>+'CONTROL ACTAS'!F114</f>
        <v>24644</v>
      </c>
      <c r="G805" s="29">
        <f t="shared" si="26"/>
        <v>0</v>
      </c>
    </row>
    <row r="806" spans="2:7" ht="27.75" customHeight="1" x14ac:dyDescent="0.25">
      <c r="B806" s="26">
        <f>'CONTROL ACTAS'!B115</f>
        <v>12</v>
      </c>
      <c r="C806" s="1" t="str">
        <f>'CONTROL ACTAS'!C115</f>
        <v xml:space="preserve">CAPITULO 12 - CARPINTERÍA METÁLICA Y DE MADERA  </v>
      </c>
      <c r="D806" s="2"/>
      <c r="E806" s="2"/>
      <c r="F806" s="3"/>
      <c r="G806" s="27"/>
    </row>
    <row r="807" spans="2:7" s="155" customFormat="1" ht="105.6" x14ac:dyDescent="0.3">
      <c r="B807" s="28" t="str">
        <f>'CONTROL ACTAS'!B116</f>
        <v>12.1</v>
      </c>
      <c r="C807" s="125" t="str">
        <f>'CONTROL ACTAS'!C116</f>
        <v>Puerta entamborada de 0,8m de ancho,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v>
      </c>
      <c r="D807" s="4" t="str">
        <f>'CONTROL ACTAS'!D116</f>
        <v>und</v>
      </c>
      <c r="E807" s="6">
        <f>'CONTROL ACTAS'!M116</f>
        <v>0</v>
      </c>
      <c r="F807" s="7">
        <f>+'CONTROL ACTAS'!F116</f>
        <v>1000000</v>
      </c>
      <c r="G807" s="29">
        <f t="shared" ref="G807:G867" si="27">ROUND(E807*F807,0)</f>
        <v>0</v>
      </c>
    </row>
    <row r="808" spans="2:7" s="155" customFormat="1" ht="118.8" x14ac:dyDescent="0.3">
      <c r="B808" s="28" t="str">
        <f>'CONTROL ACTAS'!B117</f>
        <v>12.2</v>
      </c>
      <c r="C808" s="125" t="str">
        <f>'CONTROL ACTAS'!C117</f>
        <v>Puerta entamborada de 0,8m de ancho, de caras lisas, fabricada en lámina galvanizada calibre 18 con bastidores para el ala y el montante en tubería pts de 30x30x3mm + Persiana de ventilacion con empaque para aislamiento de par galvanico.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v>
      </c>
      <c r="D808" s="4" t="str">
        <f>'CONTROL ACTAS'!D117</f>
        <v>und</v>
      </c>
      <c r="E808" s="6">
        <f>'CONTROL ACTAS'!M117</f>
        <v>0</v>
      </c>
      <c r="F808" s="7">
        <f>+'CONTROL ACTAS'!F117</f>
        <v>1200000</v>
      </c>
      <c r="G808" s="29">
        <f t="shared" si="27"/>
        <v>0</v>
      </c>
    </row>
    <row r="809" spans="2:7" s="155" customFormat="1" ht="132" x14ac:dyDescent="0.3">
      <c r="B809" s="28" t="str">
        <f>'CONTROL ACTAS'!B118</f>
        <v>12.3</v>
      </c>
      <c r="C809" s="125" t="str">
        <f>'CONTROL ACTAS'!C118</f>
        <v>Puerta entamborada de 1,20m de ancho, de caras lisas, fabricada en lámina galvanizada calibre 18 con bastidores para el ala y el montante en tubería pts de 30x30x3mm + Persiana de ventilacion con empaque para aislamiento de par galvanico.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v>
      </c>
      <c r="D809" s="4" t="str">
        <f>'CONTROL ACTAS'!D118</f>
        <v>und</v>
      </c>
      <c r="E809" s="6">
        <f>'CONTROL ACTAS'!M118</f>
        <v>0</v>
      </c>
      <c r="F809" s="7">
        <f>+'CONTROL ACTAS'!F118</f>
        <v>1400000</v>
      </c>
      <c r="G809" s="29">
        <f t="shared" si="27"/>
        <v>0</v>
      </c>
    </row>
    <row r="810" spans="2:7" s="155" customFormat="1" ht="132" x14ac:dyDescent="0.3">
      <c r="B810" s="28" t="str">
        <f>'CONTROL ACTAS'!B119</f>
        <v>12.4</v>
      </c>
      <c r="C810" s="125" t="str">
        <f>'CONTROL ACTAS'!C119</f>
        <v>Puerta entamborada de doble ala de 1,20m de ancho, de caras lisas, fabricada en lámina galvanizada calibre 18 con bastidores para el ala y el montante en tubería pts de 30x30x3mm + Persiana de ventilacion con empaque para aislamiento de par galvanico.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v>
      </c>
      <c r="D810" s="4" t="str">
        <f>'CONTROL ACTAS'!D119</f>
        <v>und</v>
      </c>
      <c r="E810" s="6">
        <f>'CONTROL ACTAS'!M119</f>
        <v>0</v>
      </c>
      <c r="F810" s="7">
        <f>+'CONTROL ACTAS'!F119</f>
        <v>1800000</v>
      </c>
      <c r="G810" s="29">
        <f t="shared" si="27"/>
        <v>0</v>
      </c>
    </row>
    <row r="811" spans="2:7" s="155" customFormat="1" ht="118.8" x14ac:dyDescent="0.3">
      <c r="B811" s="28" t="str">
        <f>'CONTROL ACTAS'!B120</f>
        <v>12.5</v>
      </c>
      <c r="C811" s="125" t="str">
        <f>'CONTROL ACTAS'!C120</f>
        <v>Puerta corrediza entamborada, de caras lisas de 2,00m, fabricada en lámina galvanizada calibre 18 con bastidores para el ala en pts de 30x30x3mm. Riel, guias y rodamientos metalicos. Acabado en wash primer + pintura anticorrosiva + esmalte semibrillante color blanco. Chapa pico de loro o similar y tiradera vertical doble en H. Incluye suministro y transporte de todos los materiales, transportes internos, acoples,  empaques, chazos, tornillos, sellado (interior y exterior) con silicona transparente antihongos y todos los elementos necesarios para su correcta fabricación, instalación y funcionamiento.</v>
      </c>
      <c r="D811" s="4" t="str">
        <f>'CONTROL ACTAS'!D120</f>
        <v>und</v>
      </c>
      <c r="E811" s="6">
        <f>'CONTROL ACTAS'!M120</f>
        <v>0</v>
      </c>
      <c r="F811" s="7">
        <f>+'CONTROL ACTAS'!F120</f>
        <v>2000000</v>
      </c>
      <c r="G811" s="29">
        <f t="shared" si="27"/>
        <v>0</v>
      </c>
    </row>
    <row r="812" spans="2:7" s="155" customFormat="1" ht="118.8" x14ac:dyDescent="0.3">
      <c r="B812" s="28" t="str">
        <f>'CONTROL ACTAS'!B121</f>
        <v>12.6</v>
      </c>
      <c r="C812" s="125" t="str">
        <f>'CONTROL ACTAS'!C121</f>
        <v>Puerta de 1 ala, pivotante con cierre de puerta superior de sistema liviano en aluminio extruido con bastidor en tubería, en vidrio sanblasting laminado templado 4mmX4mm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v>
      </c>
      <c r="D812" s="4" t="str">
        <f>'CONTROL ACTAS'!D121</f>
        <v>und</v>
      </c>
      <c r="E812" s="6">
        <f>'CONTROL ACTAS'!M121</f>
        <v>0</v>
      </c>
      <c r="F812" s="7">
        <f>+'CONTROL ACTAS'!F121</f>
        <v>2000000</v>
      </c>
      <c r="G812" s="29">
        <f t="shared" si="27"/>
        <v>0</v>
      </c>
    </row>
    <row r="813" spans="2:7" s="155" customFormat="1" ht="132" x14ac:dyDescent="0.3">
      <c r="B813" s="28" t="str">
        <f>'CONTROL ACTAS'!B122</f>
        <v>12.7</v>
      </c>
      <c r="C813" s="125" t="str">
        <f>'CONTROL ACTAS'!C122</f>
        <v>Puerta plegable de 2,76m x 2.98m conformada por bastidor en tubería metálica pts de 100x40x3mm y tubería pts de R:20mm y 3mm de espesor dispuestas verticalmente según diseño cada 20cm a eje del elemento. Acabado con wash primer+ pintura anticorrosiva + esmalte tipo poliuretano para exteriores semibrillante color negro ral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v>
      </c>
      <c r="D813" s="4" t="str">
        <f>'CONTROL ACTAS'!D122</f>
        <v>und</v>
      </c>
      <c r="E813" s="6">
        <f>'CONTROL ACTAS'!M122</f>
        <v>0</v>
      </c>
      <c r="F813" s="7">
        <f>+'CONTROL ACTAS'!F122</f>
        <v>3500000</v>
      </c>
      <c r="G813" s="29">
        <f t="shared" si="27"/>
        <v>0</v>
      </c>
    </row>
    <row r="814" spans="2:7" s="155" customFormat="1" ht="132" x14ac:dyDescent="0.3">
      <c r="B814" s="28" t="str">
        <f>'CONTROL ACTAS'!B123</f>
        <v>12.8</v>
      </c>
      <c r="C814" s="125" t="str">
        <f>'CONTROL ACTAS'!C123</f>
        <v>Puerta plegable de 2,76m x 3.18m conformada por bstidor en tubería metálica pts de 100x40x3mm y tubería pts de R:20mm y 3mm de espesor dispuestas verticalmente según diseño cada 20cm a eje del elemento. Acabado con wash primer+ pintura anticorrosiva + esmalte tipo poliuretano para exteriores semibrillante color negro ral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v>
      </c>
      <c r="D814" s="4" t="str">
        <f>'CONTROL ACTAS'!D123</f>
        <v>und</v>
      </c>
      <c r="E814" s="6">
        <f>'CONTROL ACTAS'!M123</f>
        <v>0</v>
      </c>
      <c r="F814" s="7">
        <f>+'CONTROL ACTAS'!F123</f>
        <v>3800000</v>
      </c>
      <c r="G814" s="29">
        <f t="shared" si="27"/>
        <v>0</v>
      </c>
    </row>
    <row r="815" spans="2:7" s="155" customFormat="1" ht="132" x14ac:dyDescent="0.3">
      <c r="B815" s="28" t="str">
        <f>'CONTROL ACTAS'!B124</f>
        <v>12.9</v>
      </c>
      <c r="C815" s="125" t="str">
        <f>'CONTROL ACTAS'!C124</f>
        <v>Puerta plegable de 2,76m x 4,45m conformada por bstidor en tubería metálica pts de 100x40x3mm y tubería pts de R:20mm y 3mm de espesor dispuestas verticalmente según diseño cada 20cm a eje del elemento. Acabado con wash primer+ pintura anticorrosiva + esmalte tipo poliuretano para exteriores semibrillante color negro ral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v>
      </c>
      <c r="D815" s="4" t="str">
        <f>'CONTROL ACTAS'!D124</f>
        <v>und</v>
      </c>
      <c r="E815" s="6">
        <f>'CONTROL ACTAS'!M124</f>
        <v>0</v>
      </c>
      <c r="F815" s="7">
        <f>+'CONTROL ACTAS'!F124</f>
        <v>3500000</v>
      </c>
      <c r="G815" s="29">
        <f t="shared" si="27"/>
        <v>0</v>
      </c>
    </row>
    <row r="816" spans="2:7" s="155" customFormat="1" ht="158.4" x14ac:dyDescent="0.3">
      <c r="B816" s="28" t="str">
        <f>'CONTROL ACTAS'!B125</f>
        <v>12.10</v>
      </c>
      <c r="C816" s="125" t="str">
        <f>'CONTROL ACTAS'!C125</f>
        <v>Puerta entamborada de 2,00m de ancho,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v>
      </c>
      <c r="D816" s="4" t="str">
        <f>'CONTROL ACTAS'!D125</f>
        <v>und</v>
      </c>
      <c r="E816" s="6">
        <f>'CONTROL ACTAS'!M125</f>
        <v>0</v>
      </c>
      <c r="F816" s="7">
        <f>+'CONTROL ACTAS'!F125</f>
        <v>3500000</v>
      </c>
      <c r="G816" s="29">
        <f t="shared" si="27"/>
        <v>0</v>
      </c>
    </row>
    <row r="817" spans="2:7" s="155" customFormat="1" ht="158.4" x14ac:dyDescent="0.3">
      <c r="B817" s="28" t="str">
        <f>'CONTROL ACTAS'!B126</f>
        <v>12.11</v>
      </c>
      <c r="C817" s="125" t="str">
        <f>'CONTROL ACTAS'!C126</f>
        <v>Puerta entamborada de 4,22m de ancho,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v>
      </c>
      <c r="D817" s="4" t="str">
        <f>'CONTROL ACTAS'!D126</f>
        <v>und</v>
      </c>
      <c r="E817" s="6">
        <f>'CONTROL ACTAS'!M126</f>
        <v>0</v>
      </c>
      <c r="F817" s="7">
        <f>+'CONTROL ACTAS'!F126</f>
        <v>4500000</v>
      </c>
      <c r="G817" s="29">
        <f t="shared" si="27"/>
        <v>0</v>
      </c>
    </row>
    <row r="818" spans="2:7" s="155" customFormat="1" ht="118.8" x14ac:dyDescent="0.3">
      <c r="B818" s="28" t="str">
        <f>'CONTROL ACTAS'!B127</f>
        <v>12.12</v>
      </c>
      <c r="C818" s="125" t="str">
        <f>'CONTROL ACTAS'!C127</f>
        <v>Puerta de 1 ala, de 5,20 de ancho, pivotante con cierre de puerta superior de sistema liviano en aluminio extruido con bastidor en tubería, en vidrio sanblasting laminado templado 4mm+4mm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v>
      </c>
      <c r="D818" s="4" t="str">
        <f>'CONTROL ACTAS'!D127</f>
        <v>und</v>
      </c>
      <c r="E818" s="6">
        <f>'CONTROL ACTAS'!M127</f>
        <v>0</v>
      </c>
      <c r="F818" s="7">
        <f>+'CONTROL ACTAS'!F127</f>
        <v>5500000</v>
      </c>
      <c r="G818" s="29">
        <f t="shared" si="27"/>
        <v>0</v>
      </c>
    </row>
    <row r="819" spans="2:7" s="155" customFormat="1" ht="132" x14ac:dyDescent="0.3">
      <c r="B819" s="28" t="str">
        <f>'CONTROL ACTAS'!B128</f>
        <v>12.13</v>
      </c>
      <c r="C819" s="125" t="str">
        <f>'CONTROL ACTAS'!C128</f>
        <v>Puerta plegable de 6,40m x 3,29m conformada por bastidor en tubería metálica pts de 100x40x3mm y tubería pts de R:20mm y 3mm de espesor dispuestas verticalmente según diseño cada 20cm a eje del elemento. Acabado con wash primer+ pintura anticorrosiva + esmalte tipo poliuretano para exteriores semibrillante color negro ral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v>
      </c>
      <c r="D819" s="4" t="str">
        <f>'CONTROL ACTAS'!D128</f>
        <v>und</v>
      </c>
      <c r="E819" s="6">
        <f>'CONTROL ACTAS'!M128</f>
        <v>0</v>
      </c>
      <c r="F819" s="7">
        <f>+'CONTROL ACTAS'!F128</f>
        <v>6500000</v>
      </c>
      <c r="G819" s="29">
        <f t="shared" si="27"/>
        <v>0</v>
      </c>
    </row>
    <row r="820" spans="2:7" s="155" customFormat="1" ht="132" x14ac:dyDescent="0.3">
      <c r="B820" s="28" t="str">
        <f>'CONTROL ACTAS'!B129</f>
        <v>12.14</v>
      </c>
      <c r="C820" s="125" t="str">
        <f>'CONTROL ACTAS'!C129</f>
        <v>Puerta plegable de 8,60m x 4,35m conformada por bastidor en tubería metálica pts de 100x40x3mm y tubería pts de R:20mm y 3mm de espesor dispuestas verticalmente según diseño cada 20cm a eje del elemento. Acabado con wash primer+ pintura anticorrosiva + esmalte tipo poliuretano para exteriores semibrillante color negro ral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v>
      </c>
      <c r="D820" s="4" t="str">
        <f>'CONTROL ACTAS'!D129</f>
        <v>und</v>
      </c>
      <c r="E820" s="6">
        <f>'CONTROL ACTAS'!M129</f>
        <v>0</v>
      </c>
      <c r="F820" s="7">
        <f>+'CONTROL ACTAS'!F129</f>
        <v>12000000</v>
      </c>
      <c r="G820" s="29">
        <f t="shared" si="27"/>
        <v>0</v>
      </c>
    </row>
    <row r="821" spans="2:7" s="155" customFormat="1" ht="105.6" x14ac:dyDescent="0.3">
      <c r="B821" s="28" t="str">
        <f>'CONTROL ACTAS'!B130</f>
        <v>12.15</v>
      </c>
      <c r="C821" s="125" t="str">
        <f>'CONTROL ACTAS'!C130</f>
        <v>Puerta doble entamborada de 1,20m x 3,08m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v>
      </c>
      <c r="D821" s="4" t="str">
        <f>'CONTROL ACTAS'!D130</f>
        <v>und</v>
      </c>
      <c r="E821" s="6">
        <f>'CONTROL ACTAS'!M130</f>
        <v>0</v>
      </c>
      <c r="F821" s="7">
        <f>+'CONTROL ACTAS'!F130</f>
        <v>3000000</v>
      </c>
      <c r="G821" s="29">
        <f t="shared" si="27"/>
        <v>0</v>
      </c>
    </row>
    <row r="822" spans="2:7" s="155" customFormat="1" ht="105.6" x14ac:dyDescent="0.3">
      <c r="B822" s="28" t="str">
        <f>'CONTROL ACTAS'!B131</f>
        <v>12.16</v>
      </c>
      <c r="C822" s="125" t="str">
        <f>'CONTROL ACTAS'!C131</f>
        <v>Puerta doble entamborada de 1,20m x 3,18m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v>
      </c>
      <c r="D822" s="4" t="str">
        <f>'CONTROL ACTAS'!D131</f>
        <v>und</v>
      </c>
      <c r="E822" s="6">
        <f>'CONTROL ACTAS'!M131</f>
        <v>0</v>
      </c>
      <c r="F822" s="7">
        <f>+'CONTROL ACTAS'!F131</f>
        <v>3200000</v>
      </c>
      <c r="G822" s="29">
        <f t="shared" si="27"/>
        <v>0</v>
      </c>
    </row>
    <row r="823" spans="2:7" s="155" customFormat="1" ht="105.6" x14ac:dyDescent="0.3">
      <c r="B823" s="28" t="str">
        <f>'CONTROL ACTAS'!B132</f>
        <v>12.17</v>
      </c>
      <c r="C823" s="125" t="str">
        <f>'CONTROL ACTAS'!C132</f>
        <v>Puerta doble entamborada de 1,20m x 3,29m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v>
      </c>
      <c r="D823" s="4" t="str">
        <f>'CONTROL ACTAS'!D132</f>
        <v>und</v>
      </c>
      <c r="E823" s="6">
        <f>'CONTROL ACTAS'!M132</f>
        <v>0</v>
      </c>
      <c r="F823" s="7">
        <f>+'CONTROL ACTAS'!F132</f>
        <v>3200000</v>
      </c>
      <c r="G823" s="29">
        <f t="shared" si="27"/>
        <v>0</v>
      </c>
    </row>
    <row r="824" spans="2:7" s="155" customFormat="1" ht="105.6" x14ac:dyDescent="0.3">
      <c r="B824" s="28" t="str">
        <f>'CONTROL ACTAS'!B133</f>
        <v>12.18</v>
      </c>
      <c r="C824" s="125" t="str">
        <f>'CONTROL ACTAS'!C133</f>
        <v>Puerta doble entamborada de 1,20m x 3,00m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v>
      </c>
      <c r="D824" s="4" t="str">
        <f>'CONTROL ACTAS'!D133</f>
        <v>und</v>
      </c>
      <c r="E824" s="6">
        <f>'CONTROL ACTAS'!M133</f>
        <v>0</v>
      </c>
      <c r="F824" s="7">
        <f>+'CONTROL ACTAS'!F133</f>
        <v>3200000</v>
      </c>
      <c r="G824" s="29">
        <f t="shared" si="27"/>
        <v>0</v>
      </c>
    </row>
    <row r="825" spans="2:7" s="155" customFormat="1" ht="105.6" x14ac:dyDescent="0.3">
      <c r="B825" s="28" t="str">
        <f>'CONTROL ACTAS'!B134</f>
        <v>12.19</v>
      </c>
      <c r="C825" s="125" t="str">
        <f>'CONTROL ACTAS'!C134</f>
        <v>Puerta doble entamborada de 3,20m x 3,00m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v>
      </c>
      <c r="D825" s="4" t="str">
        <f>'CONTROL ACTAS'!D134</f>
        <v>und</v>
      </c>
      <c r="E825" s="6">
        <f>'CONTROL ACTAS'!M134</f>
        <v>0</v>
      </c>
      <c r="F825" s="7">
        <f>+'CONTROL ACTAS'!F134</f>
        <v>3200000</v>
      </c>
      <c r="G825" s="29">
        <f t="shared" si="27"/>
        <v>0</v>
      </c>
    </row>
    <row r="826" spans="2:7" s="155" customFormat="1" ht="105.6" x14ac:dyDescent="0.3">
      <c r="B826" s="28" t="str">
        <f>'CONTROL ACTAS'!B135</f>
        <v>12.20</v>
      </c>
      <c r="C826" s="125" t="str">
        <f>'CONTROL ACTAS'!C135</f>
        <v>Puerta doble entamborada de 0.80m x 3,64m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v>
      </c>
      <c r="D826" s="4" t="str">
        <f>'CONTROL ACTAS'!D135</f>
        <v>und</v>
      </c>
      <c r="E826" s="6">
        <f>'CONTROL ACTAS'!M135</f>
        <v>0</v>
      </c>
      <c r="F826" s="7">
        <f>+'CONTROL ACTAS'!F135</f>
        <v>2500000</v>
      </c>
      <c r="G826" s="29">
        <f t="shared" si="27"/>
        <v>0</v>
      </c>
    </row>
    <row r="827" spans="2:7" s="155" customFormat="1" ht="105.6" x14ac:dyDescent="0.3">
      <c r="B827" s="28" t="str">
        <f>'CONTROL ACTAS'!B136</f>
        <v>12.21</v>
      </c>
      <c r="C827" s="125" t="str">
        <f>'CONTROL ACTAS'!C136</f>
        <v>Puerta doble entamborada de 0.80m x 3,75m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v>
      </c>
      <c r="D827" s="4" t="str">
        <f>'CONTROL ACTAS'!D136</f>
        <v>und</v>
      </c>
      <c r="E827" s="6">
        <f>'CONTROL ACTAS'!M136</f>
        <v>0</v>
      </c>
      <c r="F827" s="7">
        <f>+'CONTROL ACTAS'!F136</f>
        <v>2500000</v>
      </c>
      <c r="G827" s="29">
        <f t="shared" si="27"/>
        <v>0</v>
      </c>
    </row>
    <row r="828" spans="2:7" s="155" customFormat="1" ht="105.6" x14ac:dyDescent="0.3">
      <c r="B828" s="28" t="str">
        <f>'CONTROL ACTAS'!B137</f>
        <v>12.22</v>
      </c>
      <c r="C828" s="125" t="str">
        <f>'CONTROL ACTAS'!C137</f>
        <v>Puerta doble entamborada de 0.80m x 3,00m de caras lisas, fabricada en lámina galvanizada calibre 18 con bastidores para el ala y el montante en tubería pts de 30x30x3mm. Acabado en wash primer + pintura anticorrosiva + esmalte semibrillante color blanco. Manija autin de Yale o similar y tope de piso media luna. Incluye suministro y transporte de todos los materiales, transportes internos, acoples,  empaques, chazos, tornillos, sellado (interior y exterior) con silicona transparente antihongos y todos los elementos necesarios para su correcta fabricación, instalación y funcionamiento.</v>
      </c>
      <c r="D828" s="4" t="str">
        <f>'CONTROL ACTAS'!D137</f>
        <v>und</v>
      </c>
      <c r="E828" s="6">
        <f>'CONTROL ACTAS'!M137</f>
        <v>0</v>
      </c>
      <c r="F828" s="7">
        <f>+'CONTROL ACTAS'!F137</f>
        <v>2300000</v>
      </c>
      <c r="G828" s="29">
        <f t="shared" si="27"/>
        <v>0</v>
      </c>
    </row>
    <row r="829" spans="2:7" s="155" customFormat="1" ht="145.19999999999999" x14ac:dyDescent="0.3">
      <c r="B829" s="28" t="str">
        <f>'CONTROL ACTAS'!B138</f>
        <v>12.23</v>
      </c>
      <c r="C829" s="125" t="str">
        <f>'CONTROL ACTAS'!C138</f>
        <v>Puerta reja pivotante de 17,20m x 2,70m conformada por un bastidor en tubería metálica, pts de 100x40x3mm, platinas 10x10mm colocadas vertialmente según diseño cada 11cm a eje del elemento y platinas de 100x5mm colocadas horizontalmente según diseño. Acabado en wash primer + pintura anticorrosiva + esmalte semibrillante tipo poliuretano para exteriores semibrillante color negro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v>
      </c>
      <c r="D829" s="4" t="str">
        <f>'CONTROL ACTAS'!D138</f>
        <v>und</v>
      </c>
      <c r="E829" s="6">
        <f>'CONTROL ACTAS'!M138</f>
        <v>0</v>
      </c>
      <c r="F829" s="7">
        <f>+'CONTROL ACTAS'!F138</f>
        <v>3000000</v>
      </c>
      <c r="G829" s="29">
        <f t="shared" si="27"/>
        <v>0</v>
      </c>
    </row>
    <row r="830" spans="2:7" s="155" customFormat="1" ht="145.19999999999999" x14ac:dyDescent="0.3">
      <c r="B830" s="28" t="str">
        <f>'CONTROL ACTAS'!B139</f>
        <v>12.24</v>
      </c>
      <c r="C830" s="125" t="str">
        <f>'CONTROL ACTAS'!C139</f>
        <v>Puerta reja pivotante de 5,20m x 2,70m conformada por un bastidor en tubería metálica, pts de 100x40x3mm, platinas 10x10mm colocadas vertialmente según diseño cada 11cm a eje del elemento y platinas de 100x5mm colocadas horizontalmente según diseño. Acabado en wash primer + pintura anticorrosiva + esmalte semibrillante tipo poliuretano para exteriores semibrillante color negro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v>
      </c>
      <c r="D830" s="4" t="str">
        <f>'CONTROL ACTAS'!D139</f>
        <v>und</v>
      </c>
      <c r="E830" s="6">
        <f>'CONTROL ACTAS'!M139</f>
        <v>0</v>
      </c>
      <c r="F830" s="7">
        <f>+'CONTROL ACTAS'!F139</f>
        <v>6000000</v>
      </c>
      <c r="G830" s="29">
        <f t="shared" si="27"/>
        <v>0</v>
      </c>
    </row>
    <row r="831" spans="2:7" s="155" customFormat="1" ht="132" x14ac:dyDescent="0.3">
      <c r="B831" s="28" t="str">
        <f>'CONTROL ACTAS'!B140</f>
        <v>12.25</v>
      </c>
      <c r="C831" s="125" t="str">
        <f>'CONTROL ACTAS'!C140</f>
        <v>Puerta cortafuego de 1,50 x 3,29m con perfiles de acero según la norma UNE-EN-ISO 1461:201. Ala en chapa rellena con aislamiento de alta densidad en lana mineral de roca ignifuga. Función antpánico B EN 1125. Acabado en pintura base epoxipoliamida + pintura en poliuretano color negro ral 9005 garantizando un espesor mínimo de 100 micras. Resistencia al fuego de 60 minutos. Incluye suministro y transporte de todos los materiales, transportes internos, acoples,  empaques, chazos, tornillos, sellado (interior y exterior) con silicona transparente antihongos y todos los elementos necesarios para su correcta fabricación, instalación y funcionamiento.</v>
      </c>
      <c r="D831" s="4" t="str">
        <f>'CONTROL ACTAS'!D140</f>
        <v>und</v>
      </c>
      <c r="E831" s="6">
        <f>'CONTROL ACTAS'!M140</f>
        <v>0</v>
      </c>
      <c r="F831" s="7">
        <f>+'CONTROL ACTAS'!F140</f>
        <v>3094855</v>
      </c>
      <c r="G831" s="29">
        <f t="shared" si="27"/>
        <v>0</v>
      </c>
    </row>
    <row r="832" spans="2:7" s="155" customFormat="1" ht="132" x14ac:dyDescent="0.3">
      <c r="B832" s="28" t="str">
        <f>'CONTROL ACTAS'!B141</f>
        <v>12.26</v>
      </c>
      <c r="C832" s="125" t="str">
        <f>'CONTROL ACTAS'!C141</f>
        <v>Puerta cortafuego de 1,50 x 3,75m con perfiles de acero según la norma UNE-EN-ISO 1461:201. Ala en chapa rellena con aislamiento de alta densidad en lana mineral de roca ignifuga. Función antpánico B EN 1125. Acabado en pintura base epoxipoliamida + pintura en poliuretano color negro ral 9005 garantizando un espesor mínimo de 100 micras. Resistencia al fuego de 60 minutos. Incluye suministro y transporte de todos los materiales, transportes internos, acoples,  empaques, chazos, tornillos, sellado (interior y exterior) con silicona transparente antihongos y todos los elementos necesarios para su correcta fabricación, instalación y funcionamiento.</v>
      </c>
      <c r="D832" s="4" t="str">
        <f>'CONTROL ACTAS'!D141</f>
        <v>und</v>
      </c>
      <c r="E832" s="6">
        <f>'CONTROL ACTAS'!M141</f>
        <v>0</v>
      </c>
      <c r="F832" s="7">
        <f>+'CONTROL ACTAS'!F141</f>
        <v>3517304</v>
      </c>
      <c r="G832" s="29">
        <f t="shared" si="27"/>
        <v>0</v>
      </c>
    </row>
    <row r="833" spans="2:7" s="155" customFormat="1" ht="132" x14ac:dyDescent="0.3">
      <c r="B833" s="28" t="str">
        <f>'CONTROL ACTAS'!B142</f>
        <v>12.27</v>
      </c>
      <c r="C833" s="125" t="str">
        <f>'CONTROL ACTAS'!C142</f>
        <v>Puerta cortafuego de 1,50 x 3,00m con perfiles de acero según la norma UNE-EN-ISO 1461:201. Ala en chapa rellena con aislamiento de alta densidad en lana mineral de roca ignifuga. Función antpánico B EN 1125. Acabado en pintura base epoxipoliamida + pintura en poliuretano color negro ral 9005 garantizando un espesor mínimo de 100 micras. Resistencia al fuego de 60 minutos. Incluye suministro y transporte de todos los materiales, transportes internos, acoples,  empaques, chazos, tornillos, sellado (interior y exterior) con silicona transparente antihongos y todos los elementos necesarios para su correcta fabricación, instalación y funcionamiento.</v>
      </c>
      <c r="D833" s="4" t="str">
        <f>'CONTROL ACTAS'!D142</f>
        <v>und</v>
      </c>
      <c r="E833" s="6">
        <f>'CONTROL ACTAS'!M142</f>
        <v>0</v>
      </c>
      <c r="F833" s="7">
        <f>+'CONTROL ACTAS'!F142</f>
        <v>2828527</v>
      </c>
      <c r="G833" s="29">
        <f t="shared" si="27"/>
        <v>0</v>
      </c>
    </row>
    <row r="834" spans="2:7" s="155" customFormat="1" ht="118.8" x14ac:dyDescent="0.3">
      <c r="B834" s="28" t="str">
        <f>'CONTROL ACTAS'!B143</f>
        <v>12.28</v>
      </c>
      <c r="C834" s="125" t="str">
        <f>'CONTROL ACTAS'!C143</f>
        <v>Puerta plegable de 4 hojas, con bastidor perimetral y persianas ensambladas de manera mecánica. Formada en lámina cold rolled cal 18, marco de 100mm cal 18. Acabado en wash primer + pintura anticorrosiva + esmalte semibrillante color negro ral 9005. Incluye barra antipánico push en cuerpos centrales, cierrapuertas serie (150kg-UL-RF) 3005 YALE o equivalente, suministro y transporte de todos los materiales, transportes internos, acoples,  empaques, chazos, tornillos, sellado (interior y exterior) con silicona transparente antihongos y todos los elementos necesarios para su correcta fabricación, instalación y funcionamiento.</v>
      </c>
      <c r="D834" s="4" t="str">
        <f>'CONTROL ACTAS'!D143</f>
        <v>und</v>
      </c>
      <c r="E834" s="6">
        <f>'CONTROL ACTAS'!M143</f>
        <v>0</v>
      </c>
      <c r="F834" s="7">
        <f>+'CONTROL ACTAS'!F143</f>
        <v>4000000</v>
      </c>
      <c r="G834" s="29">
        <f t="shared" si="27"/>
        <v>0</v>
      </c>
    </row>
    <row r="835" spans="2:7" s="155" customFormat="1" ht="118.8" x14ac:dyDescent="0.3">
      <c r="B835" s="28" t="str">
        <f>'CONTROL ACTAS'!B144</f>
        <v>12.29</v>
      </c>
      <c r="C835" s="125" t="str">
        <f>'CONTROL ACTAS'!C144</f>
        <v>Puerta corrediza entamborada, de caras lisas de 2,20 x 3,64m, fabricada en lámina galvanizada calibre 18 con bastidores para el ala en pts de 30x30x3mm. Riel, guias y rodamientos metalicos. Acabado en wash primer + pintura anticorrosiva + esmalte semibrillante color blanco. Chapa pico de loro o similar y tiradera vertical doble en H. Incluye suministro y transporte de todos los materiales, transportes internos, acoples,  empaques, chazos, tornillos, sellado (interior y exterior) con silicona transparente antihongos y todos los elementos necesarios para su correcta fabricación, instalación y funcionamiento.</v>
      </c>
      <c r="D835" s="4" t="str">
        <f>'CONTROL ACTAS'!D144</f>
        <v>und</v>
      </c>
      <c r="E835" s="6">
        <f>'CONTROL ACTAS'!M144</f>
        <v>0</v>
      </c>
      <c r="F835" s="7">
        <f>+'CONTROL ACTAS'!F144</f>
        <v>5000000</v>
      </c>
      <c r="G835" s="29">
        <f t="shared" si="27"/>
        <v>0</v>
      </c>
    </row>
    <row r="836" spans="2:7" s="155" customFormat="1" ht="118.8" x14ac:dyDescent="0.3">
      <c r="B836" s="28" t="str">
        <f>'CONTROL ACTAS'!B145</f>
        <v>12.30</v>
      </c>
      <c r="C836" s="125" t="str">
        <f>'CONTROL ACTAS'!C145</f>
        <v>Puerta corrediza entamborada, de caras lisas de 2,00 x 3,00m, fabricada en lámina galvanizada calibre 18 con bastidores para el ala en pts de 30x30x3mm. Riel, guias y rodamientos metalicos. Acabado en wash primer + pintura anticorrosiva + esmalte semibrillante color blanco. Chapa pico de loro o similar y tiradera vertical doble en H. Incluye suministro y transporte de todos los materiales, transportes internos, acoples,  empaques, chazos, tornillos, sellado (interior y exterior) con silicona transparente antihongos y todos los elementos necesarios para su correcta fabricación, instalación y funcionamiento.</v>
      </c>
      <c r="D836" s="4" t="str">
        <f>'CONTROL ACTAS'!D145</f>
        <v>und</v>
      </c>
      <c r="E836" s="6">
        <f>'CONTROL ACTAS'!M145</f>
        <v>0</v>
      </c>
      <c r="F836" s="7">
        <f>+'CONTROL ACTAS'!F145</f>
        <v>4500000</v>
      </c>
      <c r="G836" s="29">
        <f t="shared" si="27"/>
        <v>0</v>
      </c>
    </row>
    <row r="837" spans="2:7" s="155" customFormat="1" ht="145.19999999999999" x14ac:dyDescent="0.3">
      <c r="B837" s="28" t="str">
        <f>'CONTROL ACTAS'!B146</f>
        <v>12.31</v>
      </c>
      <c r="C837" s="125" t="str">
        <f>'CONTROL ACTAS'!C146</f>
        <v>Puerta reja pivotante de 5,20m x 2,70m conformada por un bastidor en tubería metálica, pts de 100x40x3mm, platinas 10x10mm colocadas vertialmente según diseño cada 11cm a eje del elemento y platinas de 100x5mm colocadas horizontalmente según diseño. Acabado en wash primer + pintura anticorrosiva + esmalte semibrillante tipo poliuretano para exteriores semibrillante color negro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v>
      </c>
      <c r="D837" s="4" t="str">
        <f>'CONTROL ACTAS'!D146</f>
        <v>und</v>
      </c>
      <c r="E837" s="6">
        <f>'CONTROL ACTAS'!M146</f>
        <v>0</v>
      </c>
      <c r="F837" s="7">
        <f>+'CONTROL ACTAS'!F146</f>
        <v>6000000</v>
      </c>
      <c r="G837" s="29">
        <f t="shared" si="27"/>
        <v>0</v>
      </c>
    </row>
    <row r="838" spans="2:7" s="155" customFormat="1" ht="145.19999999999999" x14ac:dyDescent="0.3">
      <c r="B838" s="28" t="str">
        <f>'CONTROL ACTAS'!B147</f>
        <v>12.32</v>
      </c>
      <c r="C838" s="125" t="str">
        <f>'CONTROL ACTAS'!C147</f>
        <v>Puerta reja pivotante de 3,20m x 2,70m conformada por un bastidor en tubería metálica, pts de 100x40x3mm, platinas 10x10mm colocadas vertialmente según diseño cada 11cm a eje del elemento y platinas de 100x5mm colocadas horizontalmente según diseño. Acabado en wash primer + pintura anticorrosiva + esmalte semibrillante tipo poliuretano para exteriores semibrillante color negro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v>
      </c>
      <c r="D838" s="4" t="str">
        <f>'CONTROL ACTAS'!D147</f>
        <v>und</v>
      </c>
      <c r="E838" s="6">
        <f>'CONTROL ACTAS'!M147</f>
        <v>0</v>
      </c>
      <c r="F838" s="7">
        <f>+'CONTROL ACTAS'!F147</f>
        <v>6000000</v>
      </c>
      <c r="G838" s="29">
        <f t="shared" si="27"/>
        <v>0</v>
      </c>
    </row>
    <row r="839" spans="2:7" s="155" customFormat="1" ht="145.19999999999999" x14ac:dyDescent="0.3">
      <c r="B839" s="28" t="str">
        <f>'CONTROL ACTAS'!B148</f>
        <v>12.33</v>
      </c>
      <c r="C839" s="125" t="str">
        <f>'CONTROL ACTAS'!C148</f>
        <v>Puerta reja pivotante de 2,50m x 2,70m conformada por un bastidor en tubería metálica, pts de 100x40x3mm, platinas 10x10mm colocadas vertialmente según diseño cada 11cm a eje del elemento y platinas de 100x5mm colocadas horizontalmente según diseño. Acabado en wash primer + pintura anticorrosiva + esmalte semibrillante tipo poliuretano para exteriores semibrillante color negro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v>
      </c>
      <c r="D839" s="4" t="str">
        <f>'CONTROL ACTAS'!D148</f>
        <v>und</v>
      </c>
      <c r="E839" s="6">
        <f>'CONTROL ACTAS'!M148</f>
        <v>0</v>
      </c>
      <c r="F839" s="7">
        <f>+'CONTROL ACTAS'!F148</f>
        <v>4800000</v>
      </c>
      <c r="G839" s="29">
        <f t="shared" si="27"/>
        <v>0</v>
      </c>
    </row>
    <row r="840" spans="2:7" s="155" customFormat="1" ht="145.19999999999999" x14ac:dyDescent="0.3">
      <c r="B840" s="28" t="str">
        <f>'CONTROL ACTAS'!B149</f>
        <v>12.34</v>
      </c>
      <c r="C840" s="125" t="str">
        <f>'CONTROL ACTAS'!C149</f>
        <v>Reja pivotante de 5,20m x 2,70m conformada por un bastidor en tubería metálica, pts de 100x40x3mm, platinas 10x10mm colocadas vertialmente según diseño cada 11cm a eje del elemento y platinas de 100x5mm colocadas horizontalmente según diseño. Acabado en wash primer + pintura anticorrosiva + esmalte semibrillante tipo poliuretano para exteriores semibrillante color negro 9005. Cerradura de seguridad de primera calidad tipo yale o equivalente y manija en acero. Incluye suministro y transporte de todos los materiales, transportes internos, acoples,  empaques, chazos, tornillos, sellado (interior y exterior) con silicona transparente antihongos y todos los elementos necesarios para su correcta fabricación, instalación y funcionamiento.</v>
      </c>
      <c r="D840" s="4" t="str">
        <f>'CONTROL ACTAS'!D149</f>
        <v>und</v>
      </c>
      <c r="E840" s="6">
        <f>'CONTROL ACTAS'!M149</f>
        <v>0</v>
      </c>
      <c r="F840" s="7">
        <f>+'CONTROL ACTAS'!F149</f>
        <v>6000000</v>
      </c>
      <c r="G840" s="29">
        <f t="shared" si="27"/>
        <v>0</v>
      </c>
    </row>
    <row r="841" spans="2:7" s="155" customFormat="1" ht="118.8" x14ac:dyDescent="0.3">
      <c r="B841" s="28" t="str">
        <f>'CONTROL ACTAS'!B150</f>
        <v>12.35</v>
      </c>
      <c r="C841" s="125" t="str">
        <f>'CONTROL ACTAS'!C150</f>
        <v>Puerta corrediza entamborada, de caras lisas de 2,20 x 3,29m, fabricada en lámina galvanizada calibre 18 con bastidores para el ala en pts de 30x30x3mm. Riel, guias y rodamientos metalicos. Acabado en wash primer + pintura anticorrosiva + esmalte semibrillante color blanco. Chapa pico de loro o similar y tiradera vertical doble en H. Incluye suministro y transporte de todos los materiales, transportes internos, acoples,  empaques, chazos, tornillos, sellado (interior y exterior) con silicona transparente antihongos y todos los elementos necesarios para su correcta fabricación, instalación y funcionamiento.</v>
      </c>
      <c r="D841" s="4" t="str">
        <f>'CONTROL ACTAS'!D150</f>
        <v>und</v>
      </c>
      <c r="E841" s="6">
        <f>'CONTROL ACTAS'!M150</f>
        <v>0</v>
      </c>
      <c r="F841" s="7">
        <f>+'CONTROL ACTAS'!F150</f>
        <v>4500000</v>
      </c>
      <c r="G841" s="29">
        <f t="shared" si="27"/>
        <v>0</v>
      </c>
    </row>
    <row r="842" spans="2:7" s="155" customFormat="1" ht="118.8" x14ac:dyDescent="0.3">
      <c r="B842" s="28" t="str">
        <f>'CONTROL ACTAS'!B151</f>
        <v>12.36</v>
      </c>
      <c r="C842" s="125" t="str">
        <f>'CONTROL ACTAS'!C151</f>
        <v>Puerta ventana de 1 ala de 6,00 x 3,00m de ancho, pivotante con cierre de puerta superior de sistema liviano en aluminio extruido con bastidor en tubería, en vidrio sanblasting laminado templado 4mm+4mm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v>
      </c>
      <c r="D842" s="4" t="str">
        <f>'CONTROL ACTAS'!D151</f>
        <v>und</v>
      </c>
      <c r="E842" s="6">
        <f>'CONTROL ACTAS'!M151</f>
        <v>0</v>
      </c>
      <c r="F842" s="7">
        <f>+'CONTROL ACTAS'!F151</f>
        <v>10000000</v>
      </c>
      <c r="G842" s="29">
        <f t="shared" si="27"/>
        <v>0</v>
      </c>
    </row>
    <row r="843" spans="2:7" s="155" customFormat="1" ht="118.8" x14ac:dyDescent="0.3">
      <c r="B843" s="28" t="str">
        <f>'CONTROL ACTAS'!B152</f>
        <v>12.37</v>
      </c>
      <c r="C843" s="125" t="str">
        <f>'CONTROL ACTAS'!C152</f>
        <v>Puerta ventana de 1 ala de 3,20 x 3,00m de ancho, pivotante con cierre de puerta superior de sistema liviano en aluminio extruido con bastidor en tubería, en vidrio sanblasting laminado templado 4mm+4mm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v>
      </c>
      <c r="D843" s="4" t="str">
        <f>'CONTROL ACTAS'!D152</f>
        <v>und</v>
      </c>
      <c r="E843" s="6">
        <f>'CONTROL ACTAS'!M152</f>
        <v>0</v>
      </c>
      <c r="F843" s="7">
        <f>+'CONTROL ACTAS'!F152</f>
        <v>6000000</v>
      </c>
      <c r="G843" s="29">
        <f t="shared" si="27"/>
        <v>0</v>
      </c>
    </row>
    <row r="844" spans="2:7" s="155" customFormat="1" ht="171.6" x14ac:dyDescent="0.3">
      <c r="B844" s="28" t="str">
        <f>'CONTROL ACTAS'!B153</f>
        <v>12.38</v>
      </c>
      <c r="C844" s="125" t="str">
        <f>'CONTROL ACTAS'!C153</f>
        <v>Puerta corrediza entamborada, de caras lisas de 4,15 x 3,29m, fabricada en lámina galvanizada calibre 18 con bastidores para el ala y el montaje en tubería pts de 30x30x3mm. Ventana en sistema liviano en aluminio extruido con bastidor en tubería + empaque de aislamiento de par galvánico. Con cristal laminado templado 6mm + 6mm translucido.Riel, guias y rodamientos metalicos. Acabado para acero en wash primer + pintura anticorrosiva + esmalte semibrillante color negro al 9005. Acabado para aluminio en pintura electrostática liquida de color negro 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v>
      </c>
      <c r="D844" s="4" t="str">
        <f>'CONTROL ACTAS'!D153</f>
        <v>und</v>
      </c>
      <c r="E844" s="6">
        <f>'CONTROL ACTAS'!M153</f>
        <v>0</v>
      </c>
      <c r="F844" s="7">
        <f>+'CONTROL ACTAS'!F153</f>
        <v>10240000</v>
      </c>
      <c r="G844" s="29">
        <f t="shared" si="27"/>
        <v>0</v>
      </c>
    </row>
    <row r="845" spans="2:7" s="155" customFormat="1" ht="158.4" x14ac:dyDescent="0.3">
      <c r="B845" s="28" t="str">
        <f>'CONTROL ACTAS'!B154</f>
        <v>12.39</v>
      </c>
      <c r="C845" s="125" t="str">
        <f>'CONTROL ACTAS'!C154</f>
        <v>Puerta entamborada de 2,00 x 2,50m,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v>
      </c>
      <c r="D845" s="4" t="str">
        <f>'CONTROL ACTAS'!D154</f>
        <v>und</v>
      </c>
      <c r="E845" s="6">
        <f>'CONTROL ACTAS'!M154</f>
        <v>0</v>
      </c>
      <c r="F845" s="7">
        <f>+'CONTROL ACTAS'!F154</f>
        <v>3500000</v>
      </c>
      <c r="G845" s="29">
        <f t="shared" si="27"/>
        <v>0</v>
      </c>
    </row>
    <row r="846" spans="2:7" s="155" customFormat="1" ht="118.8" x14ac:dyDescent="0.3">
      <c r="B846" s="28" t="str">
        <f>'CONTROL ACTAS'!B155</f>
        <v>12.40</v>
      </c>
      <c r="C846" s="125" t="str">
        <f>'CONTROL ACTAS'!C155</f>
        <v>Puerta corrediza entamborada, de caras lisas de 2,00 x 2,50m, fabricada en lámina galvanizada calibre 18 con bastidores para el ala en pts de 30x30x3mm. Riel, guias y rodamientos metalicos. Acabado en wash primer + pintura anticorrosiva + esmalte semibrillante color blanco. Chapa pico de loro o similar y tiradera vertical doble en H. Incluye suministro y transporte de todos los materiales, transportes internos, acoples,  empaques, chazos, tornillos, sellado (interior y exterior) con silicona transparente antihongos y todos los elementos necesarios para su correcta fabricación, instalación y funcionamiento.</v>
      </c>
      <c r="D846" s="4" t="str">
        <f>'CONTROL ACTAS'!D155</f>
        <v>und</v>
      </c>
      <c r="E846" s="6">
        <f>'CONTROL ACTAS'!M155</f>
        <v>0</v>
      </c>
      <c r="F846" s="7">
        <f>+'CONTROL ACTAS'!F155</f>
        <v>5000000</v>
      </c>
      <c r="G846" s="29">
        <f t="shared" si="27"/>
        <v>0</v>
      </c>
    </row>
    <row r="847" spans="2:7" s="155" customFormat="1" ht="118.8" x14ac:dyDescent="0.3">
      <c r="B847" s="28" t="str">
        <f>'CONTROL ACTAS'!B156</f>
        <v>12.41</v>
      </c>
      <c r="C847" s="125" t="str">
        <f>'CONTROL ACTAS'!C156</f>
        <v>Puerta de 1 ala de 2,45 x 3,75m, pivotante con cierre de puerta superior de sistema liviano en aluminio extruido con bastidor en tubería, en vidrio sanblasting laminado templado 4mm+4mm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v>
      </c>
      <c r="D847" s="4" t="str">
        <f>'CONTROL ACTAS'!D156</f>
        <v>und</v>
      </c>
      <c r="E847" s="6">
        <f>'CONTROL ACTAS'!M156</f>
        <v>0</v>
      </c>
      <c r="F847" s="7">
        <f>+'CONTROL ACTAS'!F156</f>
        <v>6000000</v>
      </c>
      <c r="G847" s="29">
        <f t="shared" si="27"/>
        <v>0</v>
      </c>
    </row>
    <row r="848" spans="2:7" s="155" customFormat="1" ht="118.8" x14ac:dyDescent="0.3">
      <c r="B848" s="28" t="str">
        <f>'CONTROL ACTAS'!B157</f>
        <v>12.42</v>
      </c>
      <c r="C848" s="125" t="str">
        <f>'CONTROL ACTAS'!C157</f>
        <v>Puerta de 1 ala de 1,50 x 3,75m, pivotante con cierre de puerta superior de sistema liviano en aluminio extruido con bastidor en tubería, en vidrio sanblasting laminado templado 4mm+4mm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v>
      </c>
      <c r="D848" s="4" t="str">
        <f>'CONTROL ACTAS'!D157</f>
        <v>und</v>
      </c>
      <c r="E848" s="6">
        <f>'CONTROL ACTAS'!M157</f>
        <v>0</v>
      </c>
      <c r="F848" s="7">
        <f>+'CONTROL ACTAS'!F157</f>
        <v>4000000</v>
      </c>
      <c r="G848" s="29">
        <f t="shared" si="27"/>
        <v>0</v>
      </c>
    </row>
    <row r="849" spans="2:7" s="155" customFormat="1" ht="158.4" x14ac:dyDescent="0.3">
      <c r="B849" s="28" t="str">
        <f>'CONTROL ACTAS'!B158</f>
        <v>12.43</v>
      </c>
      <c r="C849" s="125" t="str">
        <f>'CONTROL ACTAS'!C158</f>
        <v>Puerta entamborada de 4,22 x 3,00m,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v>
      </c>
      <c r="D849" s="4" t="str">
        <f>'CONTROL ACTAS'!D158</f>
        <v>und</v>
      </c>
      <c r="E849" s="6">
        <f>'CONTROL ACTAS'!M158</f>
        <v>0</v>
      </c>
      <c r="F849" s="7">
        <f>+'CONTROL ACTAS'!F158</f>
        <v>4500000</v>
      </c>
      <c r="G849" s="29">
        <f t="shared" si="27"/>
        <v>0</v>
      </c>
    </row>
    <row r="850" spans="2:7" s="155" customFormat="1" ht="118.8" x14ac:dyDescent="0.3">
      <c r="B850" s="28" t="str">
        <f>'CONTROL ACTAS'!B159</f>
        <v>12.44</v>
      </c>
      <c r="C850" s="125" t="str">
        <f>'CONTROL ACTAS'!C159</f>
        <v>Puerta de 1 ala de 4,35 x 3,00m, pivotante con cierre de puerta superior de sistema liviano en aluminio extruido con bastidor en tubería, en vidrio sanblasting laminado templado 4mm+4mm translucido. Acado en pintura electrostática líquida negro ral 9005. Cerradura de seguridad y tiradera vertical doble tipo H. Incluye tope de piso en media luna, suministro y transporte de todos los materiales, transportes internos, acoples,  empaques, chazos, tornillos, sellado (interior y exterior) con silicona transparente antihongos y todos los elementos necesarios para su correcta fabricación, instalación y funcionamiento.</v>
      </c>
      <c r="D850" s="4" t="str">
        <f>'CONTROL ACTAS'!D159</f>
        <v>und</v>
      </c>
      <c r="E850" s="6">
        <f>'CONTROL ACTAS'!M159</f>
        <v>0</v>
      </c>
      <c r="F850" s="7">
        <f>+'CONTROL ACTAS'!F159</f>
        <v>4500000</v>
      </c>
      <c r="G850" s="29">
        <f t="shared" si="27"/>
        <v>0</v>
      </c>
    </row>
    <row r="851" spans="2:7" s="155" customFormat="1" ht="158.4" x14ac:dyDescent="0.3">
      <c r="B851" s="28" t="str">
        <f>'CONTROL ACTAS'!B160</f>
        <v>12.45</v>
      </c>
      <c r="C851" s="125" t="str">
        <f>'CONTROL ACTAS'!C160</f>
        <v>Puerta entamborada de 3,05 x 3,00m,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v>
      </c>
      <c r="D851" s="4" t="str">
        <f>'CONTROL ACTAS'!D160</f>
        <v>und</v>
      </c>
      <c r="E851" s="6">
        <f>'CONTROL ACTAS'!M160</f>
        <v>0</v>
      </c>
      <c r="F851" s="7">
        <f>+'CONTROL ACTAS'!F160</f>
        <v>6862500</v>
      </c>
      <c r="G851" s="29">
        <f t="shared" si="27"/>
        <v>0</v>
      </c>
    </row>
    <row r="852" spans="2:7" s="155" customFormat="1" ht="158.4" x14ac:dyDescent="0.3">
      <c r="B852" s="28" t="str">
        <f>'CONTROL ACTAS'!B161</f>
        <v>12.46</v>
      </c>
      <c r="C852" s="125" t="str">
        <f>'CONTROL ACTAS'!C161</f>
        <v>Puerta entamborada de 6,37 x 3,00m,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v>
      </c>
      <c r="D852" s="4" t="str">
        <f>'CONTROL ACTAS'!D161</f>
        <v>und</v>
      </c>
      <c r="E852" s="6">
        <f>'CONTROL ACTAS'!M161</f>
        <v>0</v>
      </c>
      <c r="F852" s="7">
        <f>+'CONTROL ACTAS'!F161</f>
        <v>10000000</v>
      </c>
      <c r="G852" s="29">
        <f t="shared" si="27"/>
        <v>0</v>
      </c>
    </row>
    <row r="853" spans="2:7" s="155" customFormat="1" ht="158.4" x14ac:dyDescent="0.3">
      <c r="B853" s="28" t="str">
        <f>'CONTROL ACTAS'!B162</f>
        <v>12.47</v>
      </c>
      <c r="C853" s="125" t="str">
        <f>'CONTROL ACTAS'!C162</f>
        <v>Puerta entamborada de 1,20 x 3,00m, de caras lisas, fabricada en lámina galvanizada calibre 18 con bastidores para el ala y el montante en tubería pts de 30x30x3mm. Ventana de sistema liviano en aluminio extruido con bastidor en tubería + embaque de aislamiento de par galvánico. Con cristal laminado templado 6mm+6mm traslúcido. Acabado en wash primer + pintura anticorrosiva + esmalte semibrillante color ral 9005. Acabado para aluminio en pintura electrostática líquida de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v>
      </c>
      <c r="D853" s="4" t="str">
        <f>'CONTROL ACTAS'!D162</f>
        <v>und</v>
      </c>
      <c r="E853" s="6">
        <f>'CONTROL ACTAS'!M162</f>
        <v>0</v>
      </c>
      <c r="F853" s="7">
        <f>+'CONTROL ACTAS'!F162</f>
        <v>3200000</v>
      </c>
      <c r="G853" s="29">
        <f t="shared" si="27"/>
        <v>0</v>
      </c>
    </row>
    <row r="854" spans="2:7" s="155" customFormat="1" ht="118.8" x14ac:dyDescent="0.3">
      <c r="B854" s="28" t="str">
        <f>'CONTROL ACTAS'!B163</f>
        <v>12.48</v>
      </c>
      <c r="C854" s="125" t="str">
        <f>'CONTROL ACTAS'!C163</f>
        <v xml:space="preserve">Cortina enrrollable, en lámina metálica perforada, incluye tapa rollos de acero galvanizado cal 24, tubo negro con resortes externos en acero 1070, placas de soporte en acero de 5mm, guías metálicas en lámina galvanizada cal 14 de 50 x 30mm, soporte inferior de uno o dos ángulos galvanizados de 2" x 1/8", pasador portacandados en platina de 1" x 1/4" galvanizado. Contiene los porta candados, 2 candados blindados de sguridad tipo Black&amp;Decker, yale o calidad equivalente, acabado para los elementos metálicos con color negro. Verificar medidas en obra, color negro mate, sistema de apertura y cierre manual. </v>
      </c>
      <c r="D854" s="4" t="str">
        <f>'CONTROL ACTAS'!D163</f>
        <v>m2</v>
      </c>
      <c r="E854" s="6">
        <f>'CONTROL ACTAS'!M163</f>
        <v>0</v>
      </c>
      <c r="F854" s="7">
        <f>+'CONTROL ACTAS'!F163</f>
        <v>450000</v>
      </c>
      <c r="G854" s="29">
        <f t="shared" si="27"/>
        <v>0</v>
      </c>
    </row>
    <row r="855" spans="2:7" s="155" customFormat="1" ht="92.4" x14ac:dyDescent="0.3">
      <c r="B855" s="28" t="str">
        <f>'CONTROL ACTAS'!B164</f>
        <v>12.49</v>
      </c>
      <c r="C855" s="125" t="str">
        <f>'CONTROL ACTAS'!C164</f>
        <v>Ventana de apertura tipo guillotina de sistema liviano en aluminio extruido con cristal templado 6mm + 6mm traslúcido. Acabado en pintura electrostática líquida de color negro ral 9005. Incluye suministro y transporte de todos los materiales, transportes internos, acoples, empaques, chazos, tornillos, sellado (interior y exterior) con silicona transparente antihongos y todos los elementos necesarios para su correcta fabricación, instalación y funcionamiento</v>
      </c>
      <c r="D855" s="4" t="str">
        <f>'CONTROL ACTAS'!D164</f>
        <v>m2</v>
      </c>
      <c r="E855" s="6">
        <f>'CONTROL ACTAS'!M164</f>
        <v>0</v>
      </c>
      <c r="F855" s="7">
        <f>+'CONTROL ACTAS'!F164</f>
        <v>500000</v>
      </c>
      <c r="G855" s="29">
        <f t="shared" si="27"/>
        <v>0</v>
      </c>
    </row>
    <row r="856" spans="2:7" s="155" customFormat="1" ht="92.4" x14ac:dyDescent="0.3">
      <c r="B856" s="28" t="str">
        <f>'CONTROL ACTAS'!B165</f>
        <v>12.50</v>
      </c>
      <c r="C856" s="125" t="str">
        <f>'CONTROL ACTAS'!C165</f>
        <v>Ventana fija de sistema liviano en aluminio extruido, con cristal laminado templado 6mm+ 6mm traslúcido. Acabado en pintura electrostática líquida de color negro ral 9005. Incluye suministro y transporte de todos los materiales, transportes internos, acoples, empaques, chazos, tornillos, sellado (interior y exterior) con silicona transparente antihongos y todos los elementos necesarios para su correcta fabricación, instalación y funcionamiento</v>
      </c>
      <c r="D856" s="4" t="str">
        <f>'CONTROL ACTAS'!D165</f>
        <v>m2</v>
      </c>
      <c r="E856" s="6">
        <f>'CONTROL ACTAS'!M165</f>
        <v>95.49</v>
      </c>
      <c r="F856" s="7">
        <f>+'CONTROL ACTAS'!F165</f>
        <v>400000</v>
      </c>
      <c r="G856" s="29">
        <f t="shared" si="27"/>
        <v>38196000</v>
      </c>
    </row>
    <row r="857" spans="2:7" s="155" customFormat="1" ht="26.4" x14ac:dyDescent="0.3">
      <c r="B857" s="28" t="str">
        <f>'CONTROL ACTAS'!B166</f>
        <v>12.51</v>
      </c>
      <c r="C857" s="125" t="str">
        <f>'CONTROL ACTAS'!C166</f>
        <v xml:space="preserve">Vidrio templado 6mm de 2,70mx76,4m para zona de auditorios y administración. </v>
      </c>
      <c r="D857" s="4" t="str">
        <f>'CONTROL ACTAS'!D166</f>
        <v>m2</v>
      </c>
      <c r="E857" s="6">
        <f>'CONTROL ACTAS'!M166</f>
        <v>0</v>
      </c>
      <c r="F857" s="7">
        <f>+'CONTROL ACTAS'!F166</f>
        <v>141984</v>
      </c>
      <c r="G857" s="29">
        <f t="shared" si="27"/>
        <v>0</v>
      </c>
    </row>
    <row r="858" spans="2:7" s="155" customFormat="1" ht="92.4" x14ac:dyDescent="0.3">
      <c r="B858" s="28" t="str">
        <f>'CONTROL ACTAS'!B167</f>
        <v>12.52</v>
      </c>
      <c r="C858" s="125" t="str">
        <f>'CONTROL ACTAS'!C167</f>
        <v>Suministro, transporte y colocación de mesón en acero inoxidable AISI 304 calibre 18 tipo Socoda o equivalente, de dimensiones variables. Incluye pozuelo, salpicadero, bordes redondeados, sifón, canastilla, grifería cuello de ganso, abastos con llave metálica, parales (pieamigos en platina de 2" x 3/16" asegurados a la pared mediante 2 pernos de expansión de 3/8" x 4" c/u) de soporte donde sea necesario y todos los demás elementos necesarios para su correcta instalación y funcionamiento.</v>
      </c>
      <c r="D858" s="4" t="str">
        <f>'CONTROL ACTAS'!D167</f>
        <v>und</v>
      </c>
      <c r="E858" s="6">
        <f>'CONTROL ACTAS'!M167</f>
        <v>0</v>
      </c>
      <c r="F858" s="7">
        <f>+'CONTROL ACTAS'!F167</f>
        <v>305053</v>
      </c>
      <c r="G858" s="29">
        <f t="shared" si="27"/>
        <v>0</v>
      </c>
    </row>
    <row r="859" spans="2:7" s="155" customFormat="1" ht="118.8" x14ac:dyDescent="0.3">
      <c r="B859" s="28" t="str">
        <f>'CONTROL ACTAS'!B168</f>
        <v>12.53</v>
      </c>
      <c r="C859" s="125" t="str">
        <f>'CONTROL ACTAS'!C168</f>
        <v>Suministro, transporte e instalación de división en paral, orinal de 0.46 x 0.96 m. En acero inoxidable AISI 304, calibre 20 acabado satinado, para divisiones de baños, paneles entamborados con un espesor de 30 mm., calidad Socoda o equivalente. Incluye zócalo en acero inoxidable, estructura interna de los paneles en tubería cuadrada galvanizada de 25 mm., e=0.9 mm., bisagras pivotantes con apertura de 110º, elementos de anclaje a 90º y pasadores en acero inoxidable, tornillo de ensamble antivandálico tipo One Way y todos los elementos necesarios para su correcta instalación y funcionamiento. Según diseño. Ver detalle de baños.</v>
      </c>
      <c r="D859" s="4" t="str">
        <f>'CONTROL ACTAS'!D168</f>
        <v>und</v>
      </c>
      <c r="E859" s="6">
        <f>'CONTROL ACTAS'!M168</f>
        <v>0</v>
      </c>
      <c r="F859" s="7">
        <f>+'CONTROL ACTAS'!F168</f>
        <v>305347</v>
      </c>
      <c r="G859" s="29">
        <f t="shared" si="27"/>
        <v>0</v>
      </c>
    </row>
    <row r="860" spans="2:7" s="155" customFormat="1" ht="118.8" x14ac:dyDescent="0.3">
      <c r="B860" s="28" t="str">
        <f>'CONTROL ACTAS'!B169</f>
        <v>12.54</v>
      </c>
      <c r="C860" s="125" t="str">
        <f>'CONTROL ACTAS'!C169</f>
        <v>Suministro, transporte e instalación de tabique Liso de 1.2-1.4 x 1.60 m. En acero inoxidable AISI 304, calibre 20 acabado satinado, para divisiones de baños, paneles entamborados con un espesor de 30 mm., calidad Socoda o equivalente. Incluye zócalo en acero inoxidable, estructura interna de los paneles en tubería cuadrada galvanizada de 25 mm., con un espesor de 0.9 mm., bisagras pivotantes con apertura de 110º, elementos de anclaje a 90º y pasadores en acero inoxidable, tornillo de ensamble antivandálico tipo One Way y todos los elementos necesarios para su correcta instalación y funcionamiento. Según diseño.</v>
      </c>
      <c r="D860" s="4" t="str">
        <f>'CONTROL ACTAS'!D169</f>
        <v>und</v>
      </c>
      <c r="E860" s="6">
        <f>'CONTROL ACTAS'!M169</f>
        <v>0</v>
      </c>
      <c r="F860" s="7">
        <f>+'CONTROL ACTAS'!F169</f>
        <v>1443527</v>
      </c>
      <c r="G860" s="29">
        <f t="shared" si="27"/>
        <v>0</v>
      </c>
    </row>
    <row r="861" spans="2:7" s="155" customFormat="1" ht="132" x14ac:dyDescent="0.3">
      <c r="B861" s="28" t="str">
        <f>'CONTROL ACTAS'!B170</f>
        <v>12.55</v>
      </c>
      <c r="C861" s="125" t="str">
        <f>'CONTROL ACTAS'!C170</f>
        <v>Suministro, transporte e instalación de puerta de 0.50-0.60 x 1.60 m, en acero inoxidable AISI 304, calibre 20 acabado satinado, paneles entamborados con un espesor de 30 mm., calidad Socoda o su equivalente. Incluye icopor en su interior, zocalo en acero inoxidable, estructura interna de los paneles en tubería cuadrada de 25 mm. en lámina galvanizada con un espesor de 0.9mm., bisagras pivotantes en acero inoxidable, con apertura de 110º, elementos de anclaje a 90º y pasadores  en acero inoxidable, tornillo de ensamble antivandálico tipo One Way y todos los elementos necesarios para su correcta instalación y funcionamiento. Para baños públicos.</v>
      </c>
      <c r="D861" s="4" t="str">
        <f>'CONTROL ACTAS'!D170</f>
        <v>und</v>
      </c>
      <c r="E861" s="6">
        <f>'CONTROL ACTAS'!M170</f>
        <v>0</v>
      </c>
      <c r="F861" s="7">
        <f>+'CONTROL ACTAS'!F170</f>
        <v>660927</v>
      </c>
      <c r="G861" s="29">
        <f t="shared" si="27"/>
        <v>0</v>
      </c>
    </row>
    <row r="862" spans="2:7" s="155" customFormat="1" ht="132" x14ac:dyDescent="0.3">
      <c r="B862" s="28" t="str">
        <f>'CONTROL ACTAS'!B171</f>
        <v>12.56</v>
      </c>
      <c r="C862" s="125" t="str">
        <f>'CONTROL ACTAS'!C171</f>
        <v>Suministro, transporte e instalación de paral central o extremo de 0.155-0.204 m. x 1.80 m. En acero inoxidable AISI 304, calibre 20 acabado satinado, para divisiones de baños, paneles entamborados con un espesor de 30 mm., calidad Socoda o equivalente. Incluye zócalo en acero inoxidable, estructura interna de los paneles en tubería cuadrada galvanizada de 25 mm., con un espesor de 0.9 mm., bisagras pivotantes con apertura de 110º, elementos de anclaje a 90º y pasadores en acero inoxidable, tornillo de ensamble antivandálico tipo One Way y todos los elementos necesarios para su correcta instalación y funcionamiento. Según diseño.</v>
      </c>
      <c r="D862" s="4" t="str">
        <f>'CONTROL ACTAS'!D171</f>
        <v>und</v>
      </c>
      <c r="E862" s="6">
        <f>'CONTROL ACTAS'!M171</f>
        <v>0</v>
      </c>
      <c r="F862" s="7">
        <f>+'CONTROL ACTAS'!F171</f>
        <v>358825</v>
      </c>
      <c r="G862" s="29">
        <f t="shared" si="27"/>
        <v>0</v>
      </c>
    </row>
    <row r="863" spans="2:7" s="155" customFormat="1" ht="39.6" x14ac:dyDescent="0.3">
      <c r="B863" s="28" t="str">
        <f>'CONTROL ACTAS'!B172</f>
        <v>12.57</v>
      </c>
      <c r="C863" s="125" t="str">
        <f>'CONTROL ACTAS'!C172</f>
        <v>Suminsitro, transporte e instalación de lámina en acero perforada cal 1mm y hueco de 3mm. Incluye todos los elementos necesarios para su correcta construcción y funcionamiento.</v>
      </c>
      <c r="D863" s="4" t="str">
        <f>'CONTROL ACTAS'!D172</f>
        <v>m2</v>
      </c>
      <c r="E863" s="6">
        <f>'CONTROL ACTAS'!M172</f>
        <v>0</v>
      </c>
      <c r="F863" s="7">
        <f>+'CONTROL ACTAS'!F172</f>
        <v>375564</v>
      </c>
      <c r="G863" s="29">
        <f t="shared" si="27"/>
        <v>0</v>
      </c>
    </row>
    <row r="864" spans="2:7" s="155" customFormat="1" ht="66" x14ac:dyDescent="0.3">
      <c r="B864" s="28" t="str">
        <f>'CONTROL ACTAS'!B173</f>
        <v>12.58</v>
      </c>
      <c r="C864" s="125" t="str">
        <f>'CONTROL ACTAS'!C173</f>
        <v>Instalación de pasamanos en muro, en tubería negra liviana de 2". Incluye suministro y transporte de los materiales, platina soldada de 30 cm que se coloca cada 2.0 m y anclado con pernos expansivos al muro, pintura anticorrosivo, pintura de poliuretano; incluye todos los elementos necesarios para su correcta construcción y funcionamiento.</v>
      </c>
      <c r="D864" s="4" t="str">
        <f>'CONTROL ACTAS'!D173</f>
        <v>m</v>
      </c>
      <c r="E864" s="6">
        <f>'CONTROL ACTAS'!M173</f>
        <v>0</v>
      </c>
      <c r="F864" s="7">
        <f>+'CONTROL ACTAS'!F173</f>
        <v>53941</v>
      </c>
      <c r="G864" s="29">
        <f t="shared" si="27"/>
        <v>0</v>
      </c>
    </row>
    <row r="865" spans="2:7" s="155" customFormat="1" ht="158.4" x14ac:dyDescent="0.3">
      <c r="B865" s="28" t="str">
        <f>'CONTROL ACTAS'!B174</f>
        <v>12.59</v>
      </c>
      <c r="C865" s="125" t="str">
        <f>'CONTROL ACTAS'!C174</f>
        <v>Suministro, transporte y colocación de basurera compuesta por dos partes: Un recipiente para basura formado por un cilindro en lámina de acero inoxidable 304 cal. 18 punzonada, acabado satinado, platina refuerzo en acero inoxidable ca. 14; y un fondo en acero inoxidable 304 cal. 18 fabricado por embutición, ensamblados por medio de soldadura TIG; Y un poste en lámina HR cal. 12 con platinas de e=1/2". Con sistema de giro en acero inoxidable 304 Ø=1", y sistema de cierre en acero inoxidable cal. 16 en Acero Inoxidable. Incluye excavación, cargue transporte y botada del material que resulte de la excavación en botaderos oficiales o donde indique la interventoría, dado en concreto de 21 Mpa. de 0,40 x 0,40 x 0,40 m., y todo los demás elementos necesarios para su correcta instalación y funcionamiento.</v>
      </c>
      <c r="D865" s="4" t="str">
        <f>'CONTROL ACTAS'!D174</f>
        <v>und</v>
      </c>
      <c r="E865" s="6">
        <f>'CONTROL ACTAS'!M174</f>
        <v>0</v>
      </c>
      <c r="F865" s="7">
        <f>+'CONTROL ACTAS'!F174</f>
        <v>779462</v>
      </c>
      <c r="G865" s="29">
        <f t="shared" si="27"/>
        <v>0</v>
      </c>
    </row>
    <row r="866" spans="2:7" s="155" customFormat="1" ht="39.6" x14ac:dyDescent="0.3">
      <c r="B866" s="28" t="str">
        <f>'CONTROL ACTAS'!B175</f>
        <v>12.60</v>
      </c>
      <c r="C866" s="125" t="str">
        <f>'CONTROL ACTAS'!C175</f>
        <v>Suministro, transporte y colocación de dispensador de papel higiénico ref AC-DP400A tipo Acuaval o equivalente en acero inoxidable 304 con llave. Incluye todos los elementos necesarios para su correcta instalación.</v>
      </c>
      <c r="D866" s="4" t="str">
        <f>'CONTROL ACTAS'!D175</f>
        <v>und</v>
      </c>
      <c r="E866" s="6">
        <f>'CONTROL ACTAS'!M175</f>
        <v>0</v>
      </c>
      <c r="F866" s="7">
        <f>+'CONTROL ACTAS'!F175</f>
        <v>184809</v>
      </c>
      <c r="G866" s="29">
        <f t="shared" si="27"/>
        <v>0</v>
      </c>
    </row>
    <row r="867" spans="2:7" s="155" customFormat="1" ht="39.6" x14ac:dyDescent="0.3">
      <c r="B867" s="28" t="str">
        <f>'CONTROL ACTAS'!B176</f>
        <v>12.61</v>
      </c>
      <c r="C867" s="125" t="str">
        <f>'CONTROL ACTAS'!C176</f>
        <v>Suministro, transporte y colocación de dispensador de jabón spray, referencia C 70016 tipo Grival o su equivalente. Incluye todos los elementos necesarios para su correcta instalación y funcionamiento.</v>
      </c>
      <c r="D867" s="4" t="str">
        <f>'CONTROL ACTAS'!D176</f>
        <v>und</v>
      </c>
      <c r="E867" s="6">
        <f>'CONTROL ACTAS'!M176</f>
        <v>0</v>
      </c>
      <c r="F867" s="7">
        <f>+'CONTROL ACTAS'!F176</f>
        <v>129700</v>
      </c>
      <c r="G867" s="29">
        <f t="shared" si="27"/>
        <v>0</v>
      </c>
    </row>
    <row r="868" spans="2:7" x14ac:dyDescent="0.25">
      <c r="B868" s="26">
        <f>'CONTROL ACTAS'!B177</f>
        <v>13</v>
      </c>
      <c r="C868" s="1" t="str">
        <f>'CONTROL ACTAS'!C177</f>
        <v>CAPITULO 13 - INSTALACIONES HIDROSANITARIAS</v>
      </c>
      <c r="D868" s="2"/>
      <c r="E868" s="2"/>
      <c r="F868" s="3"/>
      <c r="G868" s="27"/>
    </row>
    <row r="869" spans="2:7" x14ac:dyDescent="0.25">
      <c r="B869" s="30" t="str">
        <f>'CONTROL ACTAS'!B178</f>
        <v>13.1</v>
      </c>
      <c r="C869" s="8" t="str">
        <f>'CONTROL ACTAS'!C178</f>
        <v xml:space="preserve">RED SUMINISTRO AGUA POTABLE </v>
      </c>
      <c r="D869" s="9"/>
      <c r="E869" s="9"/>
      <c r="F869" s="126"/>
      <c r="G869" s="170"/>
    </row>
    <row r="870" spans="2:7" s="155" customFormat="1" ht="52.8" x14ac:dyDescent="0.3">
      <c r="B870" s="28" t="str">
        <f>'CONTROL ACTAS'!B179</f>
        <v>13.1.1</v>
      </c>
      <c r="C870" s="125" t="str">
        <f>'CONTROL ACTAS'!C179</f>
        <v>Suministro, transporte e instalación de válvula compuerta marca RW 1/2" o equivalente. Se entregará debidamente instalada sin presencia de fugas ni fisuras, sometida al sistema ya presurizado. Incluye todos los elementos requeridos para su correcta instalación y funcionamiento. Sanitario</v>
      </c>
      <c r="D870" s="4" t="str">
        <f>'CONTROL ACTAS'!D179</f>
        <v>und</v>
      </c>
      <c r="E870" s="6">
        <f>'CONTROL ACTAS'!M179</f>
        <v>0</v>
      </c>
      <c r="F870" s="7">
        <f>+'CONTROL ACTAS'!F179</f>
        <v>34071</v>
      </c>
      <c r="G870" s="29">
        <f t="shared" ref="G870:G887" si="28">ROUND(E870*F870,0)</f>
        <v>0</v>
      </c>
    </row>
    <row r="871" spans="2:7" s="155" customFormat="1" ht="52.8" x14ac:dyDescent="0.3">
      <c r="B871" s="28" t="str">
        <f>'CONTROL ACTAS'!B180</f>
        <v>13.1.2</v>
      </c>
      <c r="C871" s="125" t="str">
        <f>'CONTROL ACTAS'!C180</f>
        <v>Suministro, transporte e instalación de válvula compuerta marca RW 1/2" o equivalente. Se entregará debidamente instalada sin presencia de fugas ni fisuras, sometida al sistema ya presurizado. Incluye todos los elementos requeridos para su correcta instalación y funcionamiento. Lavamanos</v>
      </c>
      <c r="D871" s="4" t="str">
        <f>'CONTROL ACTAS'!D180</f>
        <v>und</v>
      </c>
      <c r="E871" s="6">
        <f>'CONTROL ACTAS'!M180</f>
        <v>0</v>
      </c>
      <c r="F871" s="7">
        <f>+'CONTROL ACTAS'!F180</f>
        <v>33071</v>
      </c>
      <c r="G871" s="29">
        <f t="shared" si="28"/>
        <v>0</v>
      </c>
    </row>
    <row r="872" spans="2:7" s="155" customFormat="1" ht="52.8" x14ac:dyDescent="0.3">
      <c r="B872" s="28" t="str">
        <f>'CONTROL ACTAS'!B181</f>
        <v>13.1.3</v>
      </c>
      <c r="C872" s="125" t="str">
        <f>'CONTROL ACTAS'!C181</f>
        <v>Suministro, transporte e instalación de válvula compuerta marca RW 1/2" o equivalente. Se entregará debidamente instalada sin presencia de fugas ni fisuras, sometida al sistema ya presurizado. Incluye todos los elementos requeridos para su correcta instalación y funcionamiento. Llave de jardin</v>
      </c>
      <c r="D872" s="4" t="str">
        <f>'CONTROL ACTAS'!D181</f>
        <v>und</v>
      </c>
      <c r="E872" s="6">
        <f>'CONTROL ACTAS'!M181</f>
        <v>0</v>
      </c>
      <c r="F872" s="7">
        <f>+'CONTROL ACTAS'!F181</f>
        <v>33071</v>
      </c>
      <c r="G872" s="29">
        <f t="shared" si="28"/>
        <v>0</v>
      </c>
    </row>
    <row r="873" spans="2:7" s="155" customFormat="1" ht="52.8" x14ac:dyDescent="0.3">
      <c r="B873" s="28" t="str">
        <f>'CONTROL ACTAS'!B182</f>
        <v>13.1.4</v>
      </c>
      <c r="C873" s="125" t="str">
        <f>'CONTROL ACTAS'!C182</f>
        <v>Suministro, transporte e instalación de válvula compuerta marca RW 1/2" o equivalente. Se entregará debidamente instalada sin presencia de fugas ni fisuras, sometida al sistema ya presurizado. Incluye todos los elementos requeridos para su correcta instalación y funcionamiento. Lavaplatos</v>
      </c>
      <c r="D873" s="4" t="str">
        <f>'CONTROL ACTAS'!D182</f>
        <v>und</v>
      </c>
      <c r="E873" s="6">
        <f>'CONTROL ACTAS'!M182</f>
        <v>0</v>
      </c>
      <c r="F873" s="7">
        <f>+'CONTROL ACTAS'!F182</f>
        <v>33071</v>
      </c>
      <c r="G873" s="29">
        <f t="shared" si="28"/>
        <v>0</v>
      </c>
    </row>
    <row r="874" spans="2:7" s="155" customFormat="1" ht="52.8" x14ac:dyDescent="0.3">
      <c r="B874" s="28" t="str">
        <f>'CONTROL ACTAS'!B183</f>
        <v>13.1.5</v>
      </c>
      <c r="C874" s="125" t="str">
        <f>'CONTROL ACTAS'!C183</f>
        <v>Suministro, transporte e instalación de válvula compuerta marca RW 3/4" o equivalente. Se entregará debidamente instalada sin presencia de fugas ni fisuras, sometida al sistema ya presurizado. Incluye todos los elementos requeridos para su correcta instalación y funcionamiento. Orinal</v>
      </c>
      <c r="D874" s="4" t="str">
        <f>'CONTROL ACTAS'!D183</f>
        <v>und</v>
      </c>
      <c r="E874" s="6">
        <f>'CONTROL ACTAS'!M183</f>
        <v>0</v>
      </c>
      <c r="F874" s="7">
        <f>+'CONTROL ACTAS'!F183</f>
        <v>50750</v>
      </c>
      <c r="G874" s="29">
        <f t="shared" si="28"/>
        <v>0</v>
      </c>
    </row>
    <row r="875" spans="2:7" s="155" customFormat="1" x14ac:dyDescent="0.3">
      <c r="B875" s="28" t="str">
        <f>'CONTROL ACTAS'!B184</f>
        <v>13.1.6</v>
      </c>
      <c r="C875" s="125" t="str">
        <f>'CONTROL ACTAS'!C184</f>
        <v>Punto de agua fría (Reg de corte) 1/2"</v>
      </c>
      <c r="D875" s="4" t="str">
        <f>'CONTROL ACTAS'!D184</f>
        <v>und</v>
      </c>
      <c r="E875" s="6">
        <f>'CONTROL ACTAS'!M184</f>
        <v>0</v>
      </c>
      <c r="F875" s="7">
        <f>+'CONTROL ACTAS'!F184</f>
        <v>11625</v>
      </c>
      <c r="G875" s="29">
        <f t="shared" si="28"/>
        <v>0</v>
      </c>
    </row>
    <row r="876" spans="2:7" s="155" customFormat="1" x14ac:dyDescent="0.3">
      <c r="B876" s="28" t="str">
        <f>'CONTROL ACTAS'!B185</f>
        <v>13.1.7</v>
      </c>
      <c r="C876" s="125" t="str">
        <f>'CONTROL ACTAS'!C185</f>
        <v>Punto de agua fría (Reg de corte) 3/4"</v>
      </c>
      <c r="D876" s="4" t="str">
        <f>'CONTROL ACTAS'!D185</f>
        <v>und</v>
      </c>
      <c r="E876" s="6">
        <f>'CONTROL ACTAS'!M185</f>
        <v>0</v>
      </c>
      <c r="F876" s="7">
        <f>+'CONTROL ACTAS'!F185</f>
        <v>14738</v>
      </c>
      <c r="G876" s="29">
        <f t="shared" si="28"/>
        <v>0</v>
      </c>
    </row>
    <row r="877" spans="2:7" s="155" customFormat="1" x14ac:dyDescent="0.3">
      <c r="B877" s="28" t="str">
        <f>'CONTROL ACTAS'!B186</f>
        <v>13.1.8</v>
      </c>
      <c r="C877" s="125" t="str">
        <f>'CONTROL ACTAS'!C186</f>
        <v>Punto de agua fría (Reg de corte) 1"</v>
      </c>
      <c r="D877" s="4" t="str">
        <f>'CONTROL ACTAS'!D186</f>
        <v>und</v>
      </c>
      <c r="E877" s="6">
        <f>'CONTROL ACTAS'!M186</f>
        <v>0</v>
      </c>
      <c r="F877" s="7">
        <f>+'CONTROL ACTAS'!F186</f>
        <v>26339</v>
      </c>
      <c r="G877" s="29">
        <f t="shared" si="28"/>
        <v>0</v>
      </c>
    </row>
    <row r="878" spans="2:7" s="155" customFormat="1" x14ac:dyDescent="0.3">
      <c r="B878" s="28" t="str">
        <f>'CONTROL ACTAS'!B187</f>
        <v>13.1.9</v>
      </c>
      <c r="C878" s="125" t="str">
        <f>'CONTROL ACTAS'!C187</f>
        <v>Punto de agua fría (Reg de corte) 1 1/4"</v>
      </c>
      <c r="D878" s="4" t="str">
        <f>'CONTROL ACTAS'!D187</f>
        <v>und</v>
      </c>
      <c r="E878" s="6">
        <f>'CONTROL ACTAS'!M187</f>
        <v>0</v>
      </c>
      <c r="F878" s="7">
        <f>+'CONTROL ACTAS'!F187</f>
        <v>53572</v>
      </c>
      <c r="G878" s="29">
        <f t="shared" si="28"/>
        <v>0</v>
      </c>
    </row>
    <row r="879" spans="2:7" s="155" customFormat="1" x14ac:dyDescent="0.3">
      <c r="B879" s="28" t="str">
        <f>'CONTROL ACTAS'!B188</f>
        <v>13.1.10</v>
      </c>
      <c r="C879" s="125" t="str">
        <f>'CONTROL ACTAS'!C188</f>
        <v>Punto de agua fría (Reg de corte) 1 1/2"</v>
      </c>
      <c r="D879" s="4" t="str">
        <f>'CONTROL ACTAS'!D188</f>
        <v>und</v>
      </c>
      <c r="E879" s="6">
        <f>'CONTROL ACTAS'!M188</f>
        <v>0</v>
      </c>
      <c r="F879" s="7">
        <f>+'CONTROL ACTAS'!F188</f>
        <v>67634</v>
      </c>
      <c r="G879" s="29">
        <f t="shared" si="28"/>
        <v>0</v>
      </c>
    </row>
    <row r="880" spans="2:7" s="155" customFormat="1" x14ac:dyDescent="0.3">
      <c r="B880" s="28" t="str">
        <f>'CONTROL ACTAS'!B189</f>
        <v>13.1.11</v>
      </c>
      <c r="C880" s="125" t="str">
        <f>'CONTROL ACTAS'!C189</f>
        <v>Suministro e instalación tuberías PVC Ø3/4" RDE 21 (incluye accesorios)</v>
      </c>
      <c r="D880" s="4" t="str">
        <f>'CONTROL ACTAS'!D189</f>
        <v>m</v>
      </c>
      <c r="E880" s="6">
        <f>'CONTROL ACTAS'!M189</f>
        <v>0</v>
      </c>
      <c r="F880" s="7">
        <f>+'CONTROL ACTAS'!F189</f>
        <v>9149</v>
      </c>
      <c r="G880" s="29">
        <f t="shared" si="28"/>
        <v>0</v>
      </c>
    </row>
    <row r="881" spans="2:7" s="155" customFormat="1" x14ac:dyDescent="0.3">
      <c r="B881" s="28" t="str">
        <f>'CONTROL ACTAS'!B190</f>
        <v>13.1.12</v>
      </c>
      <c r="C881" s="125" t="str">
        <f>'CONTROL ACTAS'!C190</f>
        <v>Suministro e instalación tuberías PVC Ø1" RDE 21 (incluye accesorios)</v>
      </c>
      <c r="D881" s="4" t="str">
        <f>'CONTROL ACTAS'!D190</f>
        <v>m</v>
      </c>
      <c r="E881" s="6">
        <f>'CONTROL ACTAS'!M190</f>
        <v>0</v>
      </c>
      <c r="F881" s="7">
        <f>+'CONTROL ACTAS'!F190</f>
        <v>11797</v>
      </c>
      <c r="G881" s="29">
        <f t="shared" si="28"/>
        <v>0</v>
      </c>
    </row>
    <row r="882" spans="2:7" s="155" customFormat="1" x14ac:dyDescent="0.3">
      <c r="B882" s="28" t="str">
        <f>'CONTROL ACTAS'!B191</f>
        <v>13.1.13</v>
      </c>
      <c r="C882" s="125" t="str">
        <f>'CONTROL ACTAS'!C191</f>
        <v>Suministro e instalación tuberías PVC Ø1 1/4" RDE 21 (incluye accesorios)</v>
      </c>
      <c r="D882" s="4" t="str">
        <f>'CONTROL ACTAS'!D191</f>
        <v>m</v>
      </c>
      <c r="E882" s="6">
        <f>'CONTROL ACTAS'!M191</f>
        <v>0</v>
      </c>
      <c r="F882" s="7">
        <f>+'CONTROL ACTAS'!F191</f>
        <v>16189</v>
      </c>
      <c r="G882" s="29">
        <f t="shared" si="28"/>
        <v>0</v>
      </c>
    </row>
    <row r="883" spans="2:7" s="155" customFormat="1" x14ac:dyDescent="0.3">
      <c r="B883" s="28" t="str">
        <f>'CONTROL ACTAS'!B192</f>
        <v>13.1.14</v>
      </c>
      <c r="C883" s="125" t="str">
        <f>'CONTROL ACTAS'!C192</f>
        <v>Suministro e instalación tuberías PVC Ø1 1/2" RDE 21 (incluye accesorios)</v>
      </c>
      <c r="D883" s="4" t="str">
        <f>'CONTROL ACTAS'!D192</f>
        <v>m</v>
      </c>
      <c r="E883" s="6">
        <f>'CONTROL ACTAS'!M192</f>
        <v>0</v>
      </c>
      <c r="F883" s="7">
        <f>+'CONTROL ACTAS'!F192</f>
        <v>20594</v>
      </c>
      <c r="G883" s="29">
        <f t="shared" si="28"/>
        <v>0</v>
      </c>
    </row>
    <row r="884" spans="2:7" s="155" customFormat="1" x14ac:dyDescent="0.3">
      <c r="B884" s="28" t="str">
        <f>'CONTROL ACTAS'!B193</f>
        <v>13.1.15</v>
      </c>
      <c r="C884" s="125" t="str">
        <f>'CONTROL ACTAS'!C193</f>
        <v>Suministro e instalación tuberías PVC Ø2" RDE 21 (incluye accesorios)</v>
      </c>
      <c r="D884" s="4" t="str">
        <f>'CONTROL ACTAS'!D193</f>
        <v>m</v>
      </c>
      <c r="E884" s="6">
        <f>'CONTROL ACTAS'!M193</f>
        <v>0</v>
      </c>
      <c r="F884" s="7">
        <f>+'CONTROL ACTAS'!F193</f>
        <v>27990</v>
      </c>
      <c r="G884" s="29">
        <f t="shared" si="28"/>
        <v>0</v>
      </c>
    </row>
    <row r="885" spans="2:7" s="155" customFormat="1" ht="26.4" x14ac:dyDescent="0.3">
      <c r="B885" s="28" t="str">
        <f>'CONTROL ACTAS'!B194</f>
        <v>13.1.16</v>
      </c>
      <c r="C885" s="125" t="str">
        <f>'CONTROL ACTAS'!C194</f>
        <v>Suministro e instalación de soporte de abrazadera para aseguramiento de tubería en losa 3/4"</v>
      </c>
      <c r="D885" s="4" t="str">
        <f>'CONTROL ACTAS'!D194</f>
        <v>und</v>
      </c>
      <c r="E885" s="6">
        <f>'CONTROL ACTAS'!M194</f>
        <v>0</v>
      </c>
      <c r="F885" s="7">
        <f>+'CONTROL ACTAS'!F194</f>
        <v>599</v>
      </c>
      <c r="G885" s="29">
        <f t="shared" si="28"/>
        <v>0</v>
      </c>
    </row>
    <row r="886" spans="2:7" s="155" customFormat="1" x14ac:dyDescent="0.3">
      <c r="B886" s="28" t="str">
        <f>'CONTROL ACTAS'!B195</f>
        <v>13.1.17</v>
      </c>
      <c r="C886" s="125" t="str">
        <f>'CONTROL ACTAS'!C195</f>
        <v>Suministro e instalación valvula de flotador 2"</v>
      </c>
      <c r="D886" s="4" t="str">
        <f>'CONTROL ACTAS'!D195</f>
        <v>und</v>
      </c>
      <c r="E886" s="6">
        <f>'CONTROL ACTAS'!M195</f>
        <v>0</v>
      </c>
      <c r="F886" s="7">
        <f>+'CONTROL ACTAS'!F195</f>
        <v>250473</v>
      </c>
      <c r="G886" s="29">
        <f t="shared" si="28"/>
        <v>0</v>
      </c>
    </row>
    <row r="887" spans="2:7" s="155" customFormat="1" x14ac:dyDescent="0.3">
      <c r="B887" s="28" t="str">
        <f>'CONTROL ACTAS'!B196</f>
        <v>13.1.18</v>
      </c>
      <c r="C887" s="125" t="str">
        <f>'CONTROL ACTAS'!C196</f>
        <v>Suministro e instalación centro de macromedición 2"</v>
      </c>
      <c r="D887" s="4" t="str">
        <f>'CONTROL ACTAS'!D196</f>
        <v>glo</v>
      </c>
      <c r="E887" s="6">
        <f>'CONTROL ACTAS'!M196</f>
        <v>0</v>
      </c>
      <c r="F887" s="7">
        <f>+'CONTROL ACTAS'!F196</f>
        <v>1867661</v>
      </c>
      <c r="G887" s="29">
        <f t="shared" si="28"/>
        <v>0</v>
      </c>
    </row>
    <row r="888" spans="2:7" x14ac:dyDescent="0.25">
      <c r="B888" s="30" t="str">
        <f>'CONTROL ACTAS'!B197</f>
        <v>13.2</v>
      </c>
      <c r="C888" s="8" t="str">
        <f>'CONTROL ACTAS'!C197</f>
        <v xml:space="preserve">AGUAS NEGRAS Y VENTILACIÓN </v>
      </c>
      <c r="D888" s="9"/>
      <c r="E888" s="9"/>
      <c r="F888" s="126"/>
      <c r="G888" s="170"/>
    </row>
    <row r="889" spans="2:7" s="155" customFormat="1" ht="26.4" x14ac:dyDescent="0.3">
      <c r="B889" s="28" t="str">
        <f>'CONTROL ACTAS'!B198</f>
        <v>13.2.1</v>
      </c>
      <c r="C889" s="125" t="str">
        <f>'CONTROL ACTAS'!C198</f>
        <v xml:space="preserve">Punto de desagüe 2'' (Adaptador de limpieza). Suministro e instalación de salida sanitaria y todo lo requerido para su correcta instalación. </v>
      </c>
      <c r="D889" s="4" t="str">
        <f>'CONTROL ACTAS'!D198</f>
        <v>und</v>
      </c>
      <c r="E889" s="6">
        <f>'CONTROL ACTAS'!M198</f>
        <v>0</v>
      </c>
      <c r="F889" s="7">
        <f>+'CONTROL ACTAS'!F198</f>
        <v>29290</v>
      </c>
      <c r="G889" s="29">
        <f t="shared" ref="G889:G907" si="29">ROUND(E889*F889,0)</f>
        <v>0</v>
      </c>
    </row>
    <row r="890" spans="2:7" s="155" customFormat="1" ht="26.4" x14ac:dyDescent="0.3">
      <c r="B890" s="28" t="str">
        <f>'CONTROL ACTAS'!B199</f>
        <v>13.2.2</v>
      </c>
      <c r="C890" s="125" t="str">
        <f>'CONTROL ACTAS'!C199</f>
        <v xml:space="preserve">Punto de desagüe 4'' (Sanitario). Suministro e instalación de salida sanitaria y todo lo requerido para su correcta instalación. </v>
      </c>
      <c r="D890" s="4" t="str">
        <f>'CONTROL ACTAS'!D199</f>
        <v>und</v>
      </c>
      <c r="E890" s="6">
        <f>'CONTROL ACTAS'!M199</f>
        <v>0</v>
      </c>
      <c r="F890" s="7">
        <f>+'CONTROL ACTAS'!F199</f>
        <v>39481</v>
      </c>
      <c r="G890" s="29">
        <f t="shared" si="29"/>
        <v>0</v>
      </c>
    </row>
    <row r="891" spans="2:7" s="155" customFormat="1" ht="26.4" x14ac:dyDescent="0.3">
      <c r="B891" s="28" t="str">
        <f>'CONTROL ACTAS'!B200</f>
        <v>13.2.3</v>
      </c>
      <c r="C891" s="125" t="str">
        <f>'CONTROL ACTAS'!C200</f>
        <v xml:space="preserve">Punto de desagüe 2"  (Lavamanos). Suministro e instalación de salida sanitaria y todo lo requerido para su correcta instalación.  </v>
      </c>
      <c r="D891" s="4" t="str">
        <f>'CONTROL ACTAS'!D200</f>
        <v>und</v>
      </c>
      <c r="E891" s="6">
        <f>'CONTROL ACTAS'!M200</f>
        <v>0</v>
      </c>
      <c r="F891" s="7">
        <f>+'CONTROL ACTAS'!F200</f>
        <v>29290</v>
      </c>
      <c r="G891" s="29">
        <f t="shared" si="29"/>
        <v>0</v>
      </c>
    </row>
    <row r="892" spans="2:7" s="155" customFormat="1" ht="26.4" x14ac:dyDescent="0.3">
      <c r="B892" s="28" t="str">
        <f>'CONTROL ACTAS'!B201</f>
        <v>13.2.4</v>
      </c>
      <c r="C892" s="125" t="str">
        <f>'CONTROL ACTAS'!C201</f>
        <v xml:space="preserve">Punto de desagüe 3"  (Lavamanos). Suministro e instalación de salida sanitaria y todo lo requerido para su correcta instalación. </v>
      </c>
      <c r="D892" s="4" t="str">
        <f>'CONTROL ACTAS'!D201</f>
        <v>und</v>
      </c>
      <c r="E892" s="6">
        <f>'CONTROL ACTAS'!M201</f>
        <v>0</v>
      </c>
      <c r="F892" s="7">
        <f>+'CONTROL ACTAS'!F201</f>
        <v>23375</v>
      </c>
      <c r="G892" s="29">
        <f t="shared" si="29"/>
        <v>0</v>
      </c>
    </row>
    <row r="893" spans="2:7" s="155" customFormat="1" ht="26.4" x14ac:dyDescent="0.3">
      <c r="B893" s="28" t="str">
        <f>'CONTROL ACTAS'!B202</f>
        <v>13.2.5</v>
      </c>
      <c r="C893" s="125" t="str">
        <f>'CONTROL ACTAS'!C202</f>
        <v xml:space="preserve">Punto de desagüe 2"  (Sifón de piso). Suministro e instalación de salida sanitaria y todo lo requerido para su correcta instalación. </v>
      </c>
      <c r="D893" s="4" t="str">
        <f>'CONTROL ACTAS'!D202</f>
        <v>und</v>
      </c>
      <c r="E893" s="6">
        <f>'CONTROL ACTAS'!M202</f>
        <v>0</v>
      </c>
      <c r="F893" s="7">
        <f>+'CONTROL ACTAS'!F202</f>
        <v>29145</v>
      </c>
      <c r="G893" s="29">
        <f t="shared" si="29"/>
        <v>0</v>
      </c>
    </row>
    <row r="894" spans="2:7" s="155" customFormat="1" ht="26.4" x14ac:dyDescent="0.3">
      <c r="B894" s="28" t="str">
        <f>'CONTROL ACTAS'!B203</f>
        <v>13.2.6</v>
      </c>
      <c r="C894" s="125" t="str">
        <f>'CONTROL ACTAS'!C203</f>
        <v xml:space="preserve">Punto de desagüe 3"  (Sifón de piso). Suministro e instalación de salida sanitaria y todo lo requerido para su correcta instalación. </v>
      </c>
      <c r="D894" s="4" t="str">
        <f>'CONTROL ACTAS'!D203</f>
        <v>und</v>
      </c>
      <c r="E894" s="6">
        <f>'CONTROL ACTAS'!M203</f>
        <v>0</v>
      </c>
      <c r="F894" s="7">
        <f>+'CONTROL ACTAS'!F203</f>
        <v>32114</v>
      </c>
      <c r="G894" s="29">
        <f t="shared" si="29"/>
        <v>0</v>
      </c>
    </row>
    <row r="895" spans="2:7" s="155" customFormat="1" ht="26.4" x14ac:dyDescent="0.3">
      <c r="B895" s="28" t="str">
        <f>'CONTROL ACTAS'!B204</f>
        <v>13.2.7</v>
      </c>
      <c r="C895" s="125" t="str">
        <f>'CONTROL ACTAS'!C204</f>
        <v xml:space="preserve">Punto de desagüe 3"  (Lavaplatos). Suministro e instalación de salida sanitaria y todo lo requerido para su correcta instalación. </v>
      </c>
      <c r="D895" s="4" t="str">
        <f>'CONTROL ACTAS'!D204</f>
        <v>und</v>
      </c>
      <c r="E895" s="6">
        <f>'CONTROL ACTAS'!M204</f>
        <v>0</v>
      </c>
      <c r="F895" s="7">
        <f>+'CONTROL ACTAS'!F204</f>
        <v>24624</v>
      </c>
      <c r="G895" s="29">
        <f t="shared" si="29"/>
        <v>0</v>
      </c>
    </row>
    <row r="896" spans="2:7" s="155" customFormat="1" ht="26.4" x14ac:dyDescent="0.3">
      <c r="B896" s="28" t="str">
        <f>'CONTROL ACTAS'!B205</f>
        <v>13.2.8</v>
      </c>
      <c r="C896" s="125" t="str">
        <f>'CONTROL ACTAS'!C205</f>
        <v xml:space="preserve">Punto de desagüe 2"  (Orinal). Suministro e instalación de salida sanitaria y todo lo requerido para su correcta instalación. </v>
      </c>
      <c r="D896" s="4" t="str">
        <f>'CONTROL ACTAS'!D205</f>
        <v>und</v>
      </c>
      <c r="E896" s="6">
        <f>'CONTROL ACTAS'!M205</f>
        <v>0</v>
      </c>
      <c r="F896" s="7">
        <f>+'CONTROL ACTAS'!F205</f>
        <v>24464</v>
      </c>
      <c r="G896" s="29">
        <f t="shared" si="29"/>
        <v>0</v>
      </c>
    </row>
    <row r="897" spans="2:7" s="155" customFormat="1" ht="26.4" x14ac:dyDescent="0.3">
      <c r="B897" s="28" t="str">
        <f>'CONTROL ACTAS'!B206</f>
        <v>13.2.9</v>
      </c>
      <c r="C897" s="125" t="str">
        <f>'CONTROL ACTAS'!C206</f>
        <v xml:space="preserve">Suministro e instalación de Tuberías aguas servidas Ø2". Incluye accesorios y todo lo necesario para su correcta instalación.  </v>
      </c>
      <c r="D897" s="4" t="str">
        <f>'CONTROL ACTAS'!D206</f>
        <v>m</v>
      </c>
      <c r="E897" s="6">
        <f>'CONTROL ACTAS'!M206</f>
        <v>0</v>
      </c>
      <c r="F897" s="7">
        <f>+'CONTROL ACTAS'!F206</f>
        <v>20472</v>
      </c>
      <c r="G897" s="29">
        <f t="shared" si="29"/>
        <v>0</v>
      </c>
    </row>
    <row r="898" spans="2:7" s="155" customFormat="1" ht="26.4" x14ac:dyDescent="0.3">
      <c r="B898" s="28" t="str">
        <f>'CONTROL ACTAS'!B207</f>
        <v>13.2.10</v>
      </c>
      <c r="C898" s="125" t="str">
        <f>'CONTROL ACTAS'!C207</f>
        <v xml:space="preserve">Suministro e instalación Tuberías aguas servidas Ø3". Incluye accesorios y todo lo necesario para su correcta instalación.  </v>
      </c>
      <c r="D898" s="4" t="str">
        <f>'CONTROL ACTAS'!D207</f>
        <v>m</v>
      </c>
      <c r="E898" s="6">
        <f>'CONTROL ACTAS'!M207</f>
        <v>0</v>
      </c>
      <c r="F898" s="7">
        <f>+'CONTROL ACTAS'!F207</f>
        <v>30697</v>
      </c>
      <c r="G898" s="29">
        <f t="shared" si="29"/>
        <v>0</v>
      </c>
    </row>
    <row r="899" spans="2:7" s="155" customFormat="1" ht="26.4" x14ac:dyDescent="0.3">
      <c r="B899" s="28" t="str">
        <f>'CONTROL ACTAS'!B208</f>
        <v>13.2.11</v>
      </c>
      <c r="C899" s="125" t="str">
        <f>'CONTROL ACTAS'!C208</f>
        <v xml:space="preserve">Suministro e instalación Tuberías aguas servidas Ø4". Incluye accesorios y todo lo necesario para su correcta instalación.  </v>
      </c>
      <c r="D899" s="4" t="str">
        <f>'CONTROL ACTAS'!D208</f>
        <v>m</v>
      </c>
      <c r="E899" s="6">
        <f>'CONTROL ACTAS'!M208</f>
        <v>0</v>
      </c>
      <c r="F899" s="7">
        <f>+'CONTROL ACTAS'!F208</f>
        <v>40421</v>
      </c>
      <c r="G899" s="29">
        <f t="shared" si="29"/>
        <v>0</v>
      </c>
    </row>
    <row r="900" spans="2:7" s="155" customFormat="1" ht="26.4" x14ac:dyDescent="0.3">
      <c r="B900" s="28" t="str">
        <f>'CONTROL ACTAS'!B209</f>
        <v>13.2.12</v>
      </c>
      <c r="C900" s="125" t="str">
        <f>'CONTROL ACTAS'!C209</f>
        <v xml:space="preserve">Suministro e instalación Tuberías aguas servidas Ø6". Incluye accesorios y todo lo necesario para su correcta instalación.  </v>
      </c>
      <c r="D900" s="4" t="str">
        <f>'CONTROL ACTAS'!D209</f>
        <v>m</v>
      </c>
      <c r="E900" s="6">
        <f>'CONTROL ACTAS'!M209</f>
        <v>0</v>
      </c>
      <c r="F900" s="7">
        <f>+'CONTROL ACTAS'!F209</f>
        <v>114881</v>
      </c>
      <c r="G900" s="29">
        <f t="shared" si="29"/>
        <v>0</v>
      </c>
    </row>
    <row r="901" spans="2:7" s="155" customFormat="1" ht="26.4" x14ac:dyDescent="0.3">
      <c r="B901" s="28" t="str">
        <f>'CONTROL ACTAS'!B210</f>
        <v>13.2.13</v>
      </c>
      <c r="C901" s="125" t="str">
        <f>'CONTROL ACTAS'!C210</f>
        <v xml:space="preserve">Suministro e instalación Bajante aguas servidas  Ø4". Incluye accesorios y todo lo necesario para su correcta instalación.  </v>
      </c>
      <c r="D901" s="4" t="str">
        <f>'CONTROL ACTAS'!D210</f>
        <v>m</v>
      </c>
      <c r="E901" s="6">
        <f>'CONTROL ACTAS'!M210</f>
        <v>0</v>
      </c>
      <c r="F901" s="7">
        <f>+'CONTROL ACTAS'!F210</f>
        <v>40421</v>
      </c>
      <c r="G901" s="29">
        <f t="shared" si="29"/>
        <v>0</v>
      </c>
    </row>
    <row r="902" spans="2:7" s="155" customFormat="1" ht="26.4" x14ac:dyDescent="0.3">
      <c r="B902" s="28" t="str">
        <f>'CONTROL ACTAS'!B211</f>
        <v>13.2.14</v>
      </c>
      <c r="C902" s="125" t="str">
        <f>'CONTROL ACTAS'!C211</f>
        <v xml:space="preserve">Suministro e instalación Tubería  ventilación 2". Incluye accesorios y todo lo necesario para su correcta instalación.  </v>
      </c>
      <c r="D902" s="4" t="str">
        <f>'CONTROL ACTAS'!D211</f>
        <v>m</v>
      </c>
      <c r="E902" s="6">
        <f>'CONTROL ACTAS'!M211</f>
        <v>0</v>
      </c>
      <c r="F902" s="7">
        <f>+'CONTROL ACTAS'!F211</f>
        <v>13972</v>
      </c>
      <c r="G902" s="29">
        <f t="shared" si="29"/>
        <v>0</v>
      </c>
    </row>
    <row r="903" spans="2:7" s="155" customFormat="1" ht="26.4" x14ac:dyDescent="0.3">
      <c r="B903" s="28" t="str">
        <f>'CONTROL ACTAS'!B212</f>
        <v>13.2.15</v>
      </c>
      <c r="C903" s="125" t="str">
        <f>'CONTROL ACTAS'!C212</f>
        <v xml:space="preserve">Suministro e instalación Tubería  ventilación 3". Incluye accesorios y todo lo necesario para su correcta instalación.  </v>
      </c>
      <c r="D903" s="4" t="str">
        <f>'CONTROL ACTAS'!D212</f>
        <v>m</v>
      </c>
      <c r="E903" s="6">
        <f>'CONTROL ACTAS'!M212</f>
        <v>0</v>
      </c>
      <c r="F903" s="7">
        <f>+'CONTROL ACTAS'!F212</f>
        <v>20496</v>
      </c>
      <c r="G903" s="29">
        <f t="shared" si="29"/>
        <v>0</v>
      </c>
    </row>
    <row r="904" spans="2:7" s="155" customFormat="1" ht="52.8" x14ac:dyDescent="0.3">
      <c r="B904" s="28" t="str">
        <f>'CONTROL ACTAS'!B213</f>
        <v>13.2.16</v>
      </c>
      <c r="C904" s="125" t="str">
        <f>'CONTROL ACTAS'!C213</f>
        <v>Suministro, transporte e instalación de REJILLA METÁLICA DE PISO combinada Aluminio/bronce DE 4x3" para desagüe de 3". Incluye suministro y transporte de los materiales y todos los elementos necesarios para su correcta instalación.</v>
      </c>
      <c r="D904" s="4" t="str">
        <f>'CONTROL ACTAS'!D213</f>
        <v>m</v>
      </c>
      <c r="E904" s="6">
        <f>'CONTROL ACTAS'!M213</f>
        <v>0</v>
      </c>
      <c r="F904" s="7">
        <f>+'CONTROL ACTAS'!F213</f>
        <v>19873</v>
      </c>
      <c r="G904" s="29">
        <f t="shared" si="29"/>
        <v>0</v>
      </c>
    </row>
    <row r="905" spans="2:7" s="155" customFormat="1" ht="52.8" x14ac:dyDescent="0.3">
      <c r="B905" s="28" t="str">
        <f>'CONTROL ACTAS'!B214</f>
        <v>13.2.17</v>
      </c>
      <c r="C905" s="125" t="str">
        <f>'CONTROL ACTAS'!C214</f>
        <v xml:space="preserve">Suministro, transporte e instalación de REJILLA METÁLICA DE PISO combinada Aluminio/bronce DE 3x2" para desagüe de 2". Incluye suministro y transporte de los materiales y todos los elementos necesarios para su correcta instalación. </v>
      </c>
      <c r="D905" s="4" t="str">
        <f>'CONTROL ACTAS'!D214</f>
        <v>und</v>
      </c>
      <c r="E905" s="6">
        <f>'CONTROL ACTAS'!M214</f>
        <v>0</v>
      </c>
      <c r="F905" s="7">
        <f>+'CONTROL ACTAS'!F214</f>
        <v>15873</v>
      </c>
      <c r="G905" s="29">
        <f t="shared" si="29"/>
        <v>0</v>
      </c>
    </row>
    <row r="906" spans="2:7" s="155" customFormat="1" ht="66" x14ac:dyDescent="0.3">
      <c r="B906" s="28" t="str">
        <f>'CONTROL ACTAS'!B215</f>
        <v>13.2.18</v>
      </c>
      <c r="C906" s="125" t="str">
        <f>'CONTROL ACTAS'!C215</f>
        <v xml:space="preserve">Construcción de caja de inspección de 60x60 en concreto de 21MPa preparado en obra. Incluye suministro y transporte de insumos, acero de refuerzo, impermeabilizante integral tipo sika o similar, herraje, marco y tapa. Además de todos los accesorios o elementos necesarios para su correcta construcción. </v>
      </c>
      <c r="D906" s="4" t="str">
        <f>'CONTROL ACTAS'!D215</f>
        <v>und</v>
      </c>
      <c r="E906" s="6">
        <f>'CONTROL ACTAS'!M215</f>
        <v>0</v>
      </c>
      <c r="F906" s="7">
        <f>+'CONTROL ACTAS'!F215</f>
        <v>484569</v>
      </c>
      <c r="G906" s="29">
        <f t="shared" si="29"/>
        <v>0</v>
      </c>
    </row>
    <row r="907" spans="2:7" s="155" customFormat="1" ht="52.8" x14ac:dyDescent="0.3">
      <c r="B907" s="28" t="str">
        <f>'CONTROL ACTAS'!B216</f>
        <v>13.2.19</v>
      </c>
      <c r="C907" s="125" t="str">
        <f>'CONTROL ACTAS'!C216</f>
        <v xml:space="preserve">Construcción de trampa de grasas en concreto de 21MPa preparado en obra. Incluye suministro y transporte de insumos, acero de refuerzo, impermeabilizante integral tipo sika o similar. Además de todos los accesorios o elementos necesarios para su correcta construcción. </v>
      </c>
      <c r="D907" s="4" t="str">
        <f>'CONTROL ACTAS'!D216</f>
        <v>und</v>
      </c>
      <c r="E907" s="6">
        <f>'CONTROL ACTAS'!M216</f>
        <v>0</v>
      </c>
      <c r="F907" s="7">
        <f>+'CONTROL ACTAS'!F216</f>
        <v>1457471</v>
      </c>
      <c r="G907" s="29">
        <f t="shared" si="29"/>
        <v>0</v>
      </c>
    </row>
    <row r="908" spans="2:7" x14ac:dyDescent="0.25">
      <c r="B908" s="30" t="str">
        <f>'CONTROL ACTAS'!B217</f>
        <v>13.3</v>
      </c>
      <c r="C908" s="8" t="str">
        <f>'CONTROL ACTAS'!C217</f>
        <v xml:space="preserve">EVACUACIÓN AGUAS LLUVIAS </v>
      </c>
      <c r="D908" s="9"/>
      <c r="E908" s="9"/>
      <c r="F908" s="126"/>
      <c r="G908" s="170"/>
    </row>
    <row r="909" spans="2:7" s="155" customFormat="1" ht="26.4" x14ac:dyDescent="0.3">
      <c r="B909" s="28" t="str">
        <f>'CONTROL ACTAS'!B218</f>
        <v>13.3.1</v>
      </c>
      <c r="C909" s="125" t="str">
        <f>'CONTROL ACTAS'!C218</f>
        <v xml:space="preserve">Punto de desagüe aguas lluvias 4" (Tragante de Cúpula o sifón 4").  Incluye accesorios y todo lo necesario para su correcta instalación.  </v>
      </c>
      <c r="D909" s="4" t="str">
        <f>'CONTROL ACTAS'!D218</f>
        <v>und</v>
      </c>
      <c r="E909" s="6">
        <f>'CONTROL ACTAS'!M218</f>
        <v>0</v>
      </c>
      <c r="F909" s="7">
        <f>+'CONTROL ACTAS'!F218</f>
        <v>53990</v>
      </c>
      <c r="G909" s="29">
        <f t="shared" ref="G909:G919" si="30">ROUND(E909*F909,0)</f>
        <v>0</v>
      </c>
    </row>
    <row r="910" spans="2:7" s="155" customFormat="1" ht="26.4" x14ac:dyDescent="0.3">
      <c r="B910" s="28" t="str">
        <f>'CONTROL ACTAS'!B219</f>
        <v>13.3.2</v>
      </c>
      <c r="C910" s="125" t="str">
        <f>'CONTROL ACTAS'!C219</f>
        <v xml:space="preserve">Punto de desagüe aguas lluvias 6" (Tragante de Cúpula o sifón 6").  Incluye accesorios y todo lo necesario para su correcta instalación.  </v>
      </c>
      <c r="D910" s="4" t="str">
        <f>'CONTROL ACTAS'!D219</f>
        <v>und</v>
      </c>
      <c r="E910" s="6">
        <f>'CONTROL ACTAS'!M219</f>
        <v>0</v>
      </c>
      <c r="F910" s="7">
        <f>+'CONTROL ACTAS'!F219</f>
        <v>79333</v>
      </c>
      <c r="G910" s="29">
        <f t="shared" si="30"/>
        <v>0</v>
      </c>
    </row>
    <row r="911" spans="2:7" s="155" customFormat="1" ht="26.4" x14ac:dyDescent="0.3">
      <c r="B911" s="28" t="str">
        <f>'CONTROL ACTAS'!B220</f>
        <v>13.3.3</v>
      </c>
      <c r="C911" s="125" t="str">
        <f>'CONTROL ACTAS'!C220</f>
        <v xml:space="preserve">Punto Bajantes Ø=4".  Incluye accesorios y todo lo necesario para su correcta instalación.  </v>
      </c>
      <c r="D911" s="4" t="str">
        <f>'CONTROL ACTAS'!D220</f>
        <v>und</v>
      </c>
      <c r="E911" s="6">
        <f>'CONTROL ACTAS'!M220</f>
        <v>0</v>
      </c>
      <c r="F911" s="7">
        <f>+'CONTROL ACTAS'!F220</f>
        <v>96366</v>
      </c>
      <c r="G911" s="29">
        <f t="shared" si="30"/>
        <v>0</v>
      </c>
    </row>
    <row r="912" spans="2:7" s="155" customFormat="1" ht="26.4" x14ac:dyDescent="0.3">
      <c r="B912" s="28" t="str">
        <f>'CONTROL ACTAS'!B221</f>
        <v>13.3.4</v>
      </c>
      <c r="C912" s="125" t="str">
        <f>'CONTROL ACTAS'!C221</f>
        <v xml:space="preserve">Punto Bajantes Ø=6". Incluye accesorios y todo lo necesario para su correcta instalación.  </v>
      </c>
      <c r="D912" s="4" t="str">
        <f>'CONTROL ACTAS'!D221</f>
        <v>und</v>
      </c>
      <c r="E912" s="6">
        <f>'CONTROL ACTAS'!M221</f>
        <v>0</v>
      </c>
      <c r="F912" s="7">
        <f>+'CONTROL ACTAS'!F221</f>
        <v>122922</v>
      </c>
      <c r="G912" s="29">
        <f t="shared" si="30"/>
        <v>0</v>
      </c>
    </row>
    <row r="913" spans="2:7" s="155" customFormat="1" ht="26.4" x14ac:dyDescent="0.3">
      <c r="B913" s="28" t="str">
        <f>'CONTROL ACTAS'!B222</f>
        <v>13.3.5</v>
      </c>
      <c r="C913" s="125" t="str">
        <f>'CONTROL ACTAS'!C222</f>
        <v xml:space="preserve">Punto Bajantes Ø=12". Incluye accesorios y todo lo necesario para su correcta instalación.  </v>
      </c>
      <c r="D913" s="4" t="str">
        <f>'CONTROL ACTAS'!D222</f>
        <v>und</v>
      </c>
      <c r="E913" s="6">
        <f>'CONTROL ACTAS'!M222</f>
        <v>0</v>
      </c>
      <c r="F913" s="7">
        <f>+'CONTROL ACTAS'!F222</f>
        <v>178252</v>
      </c>
      <c r="G913" s="29">
        <f t="shared" si="30"/>
        <v>0</v>
      </c>
    </row>
    <row r="914" spans="2:7" s="155" customFormat="1" ht="26.4" x14ac:dyDescent="0.3">
      <c r="B914" s="28" t="str">
        <f>'CONTROL ACTAS'!B223</f>
        <v>13.3.6</v>
      </c>
      <c r="C914" s="125" t="str">
        <f>'CONTROL ACTAS'!C223</f>
        <v xml:space="preserve">Suministro e instalación Tuberías aguas lluvias Ø4". Incluye accesorios y todo lo necesario para su correcta instalación.  </v>
      </c>
      <c r="D914" s="4" t="str">
        <f>'CONTROL ACTAS'!D223</f>
        <v>m</v>
      </c>
      <c r="E914" s="6">
        <f>'CONTROL ACTAS'!M223</f>
        <v>0</v>
      </c>
      <c r="F914" s="7">
        <f>+'CONTROL ACTAS'!F223</f>
        <v>41629</v>
      </c>
      <c r="G914" s="29">
        <f t="shared" si="30"/>
        <v>0</v>
      </c>
    </row>
    <row r="915" spans="2:7" s="155" customFormat="1" ht="26.4" x14ac:dyDescent="0.3">
      <c r="B915" s="28" t="str">
        <f>'CONTROL ACTAS'!B224</f>
        <v>13.3.7</v>
      </c>
      <c r="C915" s="125" t="str">
        <f>'CONTROL ACTAS'!C224</f>
        <v xml:space="preserve">Suministro e instalación Tuberías aguas lluvias Ø6". Incluye accesorios y todo lo necesario para su correcta instalación.  </v>
      </c>
      <c r="D915" s="4" t="str">
        <f>'CONTROL ACTAS'!D224</f>
        <v>m</v>
      </c>
      <c r="E915" s="6">
        <f>'CONTROL ACTAS'!M224</f>
        <v>0</v>
      </c>
      <c r="F915" s="7">
        <f>+'CONTROL ACTAS'!F224</f>
        <v>113305</v>
      </c>
      <c r="G915" s="29">
        <f t="shared" si="30"/>
        <v>0</v>
      </c>
    </row>
    <row r="916" spans="2:7" s="155" customFormat="1" ht="26.4" x14ac:dyDescent="0.3">
      <c r="B916" s="28" t="str">
        <f>'CONTROL ACTAS'!B225</f>
        <v>13.3.8</v>
      </c>
      <c r="C916" s="125" t="str">
        <f>'CONTROL ACTAS'!C225</f>
        <v xml:space="preserve">Suministro e instalación Tuberías aguas lluvias Ø8". Incluye accesorios y todo lo necesario para su correcta instalación.  </v>
      </c>
      <c r="D916" s="4" t="str">
        <f>'CONTROL ACTAS'!D225</f>
        <v>m</v>
      </c>
      <c r="E916" s="6">
        <f>'CONTROL ACTAS'!M225</f>
        <v>0</v>
      </c>
      <c r="F916" s="7">
        <f>+'CONTROL ACTAS'!F225</f>
        <v>249396</v>
      </c>
      <c r="G916" s="29">
        <f t="shared" si="30"/>
        <v>0</v>
      </c>
    </row>
    <row r="917" spans="2:7" s="155" customFormat="1" ht="26.4" x14ac:dyDescent="0.3">
      <c r="B917" s="28" t="str">
        <f>'CONTROL ACTAS'!B226</f>
        <v>13.3.9</v>
      </c>
      <c r="C917" s="125" t="str">
        <f>'CONTROL ACTAS'!C226</f>
        <v xml:space="preserve">Suministro e instalación Tuberías aguas lluvias Ø10". Incluye accesorios y todo lo necesario para su correcta instalación.  </v>
      </c>
      <c r="D917" s="4" t="str">
        <f>'CONTROL ACTAS'!D226</f>
        <v>m</v>
      </c>
      <c r="E917" s="6">
        <f>'CONTROL ACTAS'!M226</f>
        <v>0</v>
      </c>
      <c r="F917" s="7">
        <f>+'CONTROL ACTAS'!F226</f>
        <v>221588</v>
      </c>
      <c r="G917" s="29">
        <f t="shared" si="30"/>
        <v>0</v>
      </c>
    </row>
    <row r="918" spans="2:7" s="155" customFormat="1" ht="26.4" x14ac:dyDescent="0.3">
      <c r="B918" s="28" t="str">
        <f>'CONTROL ACTAS'!B227</f>
        <v>13.3.10</v>
      </c>
      <c r="C918" s="125" t="str">
        <f>'CONTROL ACTAS'!C227</f>
        <v xml:space="preserve">Suministro e instalación Tuberías aguas lluvias Ø12". Incluye accesorios y todo lo necesario para su correcta instalación.  </v>
      </c>
      <c r="D918" s="4" t="str">
        <f>'CONTROL ACTAS'!D227</f>
        <v>m</v>
      </c>
      <c r="E918" s="6">
        <f>'CONTROL ACTAS'!M227</f>
        <v>0</v>
      </c>
      <c r="F918" s="7">
        <f>+'CONTROL ACTAS'!F227</f>
        <v>321117</v>
      </c>
      <c r="G918" s="29">
        <f t="shared" si="30"/>
        <v>0</v>
      </c>
    </row>
    <row r="919" spans="2:7" s="155" customFormat="1" ht="26.4" x14ac:dyDescent="0.3">
      <c r="B919" s="28" t="str">
        <f>'CONTROL ACTAS'!B228</f>
        <v>13.3.11</v>
      </c>
      <c r="C919" s="125" t="str">
        <f>'CONTROL ACTAS'!C228</f>
        <v xml:space="preserve">Suministro e instalación de platina corrugada 3/4" para fijación de tubería de cualquier diametro en la losa. </v>
      </c>
      <c r="D919" s="4" t="str">
        <f>'CONTROL ACTAS'!D228</f>
        <v>und</v>
      </c>
      <c r="E919" s="6">
        <f>'CONTROL ACTAS'!M228</f>
        <v>0</v>
      </c>
      <c r="F919" s="7">
        <f>+'CONTROL ACTAS'!F228</f>
        <v>20868</v>
      </c>
      <c r="G919" s="29">
        <f t="shared" si="30"/>
        <v>0</v>
      </c>
    </row>
    <row r="920" spans="2:7" x14ac:dyDescent="0.25">
      <c r="B920" s="30" t="str">
        <f>'CONTROL ACTAS'!B229</f>
        <v>13.4</v>
      </c>
      <c r="C920" s="8" t="str">
        <f>'CONTROL ACTAS'!C229</f>
        <v xml:space="preserve">APARATOS SANITARIOS </v>
      </c>
      <c r="D920" s="9"/>
      <c r="E920" s="9"/>
      <c r="F920" s="126"/>
      <c r="G920" s="170"/>
    </row>
    <row r="921" spans="2:7" s="155" customFormat="1" ht="39.6" x14ac:dyDescent="0.3">
      <c r="B921" s="28" t="str">
        <f>'CONTROL ACTAS'!B230</f>
        <v>13.4.1</v>
      </c>
      <c r="C921" s="125" t="str">
        <f>'CONTROL ACTAS'!C230</f>
        <v xml:space="preserve">Suministro, transporte e instalación de lavaplatos en aluminio. Incluye grifería metálica, abasto metálico, sifón y demás elementos necesarios para su correcta instalación y funcionamiento </v>
      </c>
      <c r="D921" s="4" t="str">
        <f>'CONTROL ACTAS'!D230</f>
        <v>und</v>
      </c>
      <c r="E921" s="6">
        <f>'CONTROL ACTAS'!M230</f>
        <v>0</v>
      </c>
      <c r="F921" s="7">
        <f>+'CONTROL ACTAS'!F230</f>
        <v>151716</v>
      </c>
      <c r="G921" s="29">
        <f t="shared" ref="G921:G925" si="31">ROUND(E921*F921,0)</f>
        <v>0</v>
      </c>
    </row>
    <row r="922" spans="2:7" s="155" customFormat="1" ht="39.6" x14ac:dyDescent="0.3">
      <c r="B922" s="28" t="str">
        <f>'CONTROL ACTAS'!B231</f>
        <v>13.4.2</v>
      </c>
      <c r="C922" s="125" t="str">
        <f>'CONTROL ACTAS'!C231</f>
        <v>Suministro, transporte e instalación de lavamanos de sobreponer tipo marcella o similaro. Incluye grifería metálica, abasto metálico, sifón y demás elementos necesarios para su correcta instalación y funcionamiento</v>
      </c>
      <c r="D922" s="4" t="str">
        <f>'CONTROL ACTAS'!D231</f>
        <v>und</v>
      </c>
      <c r="E922" s="6">
        <f>'CONTROL ACTAS'!M231</f>
        <v>0</v>
      </c>
      <c r="F922" s="7">
        <f>+'CONTROL ACTAS'!F231</f>
        <v>293683</v>
      </c>
      <c r="G922" s="29">
        <f t="shared" si="31"/>
        <v>0</v>
      </c>
    </row>
    <row r="923" spans="2:7" s="155" customFormat="1" ht="66" x14ac:dyDescent="0.3">
      <c r="B923" s="28" t="str">
        <f>'CONTROL ACTAS'!B232</f>
        <v>13.4.3</v>
      </c>
      <c r="C923" s="125" t="str">
        <f>'CONTROL ACTAS'!C232</f>
        <v xml:space="preserve">Suministro, transporte e instalación de sanitario integral línea económica color blanco tipo corona o similar, consumo de 6lt. Incluye el suministro y transporte del sanitario, abasto metálico, cemento blanco, silicona antihongos, tapón, brida de fijación, soldadura y demás elementos necesarios para su correcta instalación y funcionamiento </v>
      </c>
      <c r="D923" s="4" t="str">
        <f>'CONTROL ACTAS'!D232</f>
        <v>und</v>
      </c>
      <c r="E923" s="6">
        <f>'CONTROL ACTAS'!M232</f>
        <v>0</v>
      </c>
      <c r="F923" s="7">
        <f>+'CONTROL ACTAS'!F232</f>
        <v>250117</v>
      </c>
      <c r="G923" s="29">
        <f t="shared" si="31"/>
        <v>0</v>
      </c>
    </row>
    <row r="924" spans="2:7" s="155" customFormat="1" ht="52.8" x14ac:dyDescent="0.3">
      <c r="B924" s="28" t="str">
        <f>'CONTROL ACTAS'!B233</f>
        <v>13.4.4</v>
      </c>
      <c r="C924" s="125" t="str">
        <f>'CONTROL ACTAS'!C233</f>
        <v>Suministro, transporte e instalación de orinal mediano tipo corona o similar, color blanco con grifería de push antivandálica. Incluye grifería, abasto metálico y todos los elementos necesarios para su correcta instalación y funcionamiento.</v>
      </c>
      <c r="D924" s="4" t="str">
        <f>'CONTROL ACTAS'!D233</f>
        <v>und</v>
      </c>
      <c r="E924" s="6">
        <f>'CONTROL ACTAS'!M233</f>
        <v>0</v>
      </c>
      <c r="F924" s="7">
        <f>+'CONTROL ACTAS'!F233</f>
        <v>438392</v>
      </c>
      <c r="G924" s="29">
        <f t="shared" si="31"/>
        <v>0</v>
      </c>
    </row>
    <row r="925" spans="2:7" s="155" customFormat="1" ht="39.6" x14ac:dyDescent="0.3">
      <c r="B925" s="28" t="str">
        <f>'CONTROL ACTAS'!B234</f>
        <v>13.4.5</v>
      </c>
      <c r="C925" s="125" t="str">
        <f>'CONTROL ACTAS'!C234</f>
        <v>Suministro, transporte e instalación de llave de jardín. Incluye llave de bocamanguera de 1/2", cinta sellante teflón todos los elementos necesarios para su correcta instalación y funcionamiento.</v>
      </c>
      <c r="D925" s="4" t="str">
        <f>'CONTROL ACTAS'!D234</f>
        <v>und</v>
      </c>
      <c r="E925" s="6">
        <f>'CONTROL ACTAS'!M234</f>
        <v>0</v>
      </c>
      <c r="F925" s="7">
        <f>+'CONTROL ACTAS'!F234</f>
        <v>13493</v>
      </c>
      <c r="G925" s="29">
        <f t="shared" si="31"/>
        <v>0</v>
      </c>
    </row>
    <row r="926" spans="2:7" x14ac:dyDescent="0.25">
      <c r="B926" s="30" t="str">
        <f>'CONTROL ACTAS'!B235</f>
        <v>13.5</v>
      </c>
      <c r="C926" s="8" t="str">
        <f>'CONTROL ACTAS'!C235</f>
        <v xml:space="preserve">SISTEMA DE BOMBEO </v>
      </c>
      <c r="D926" s="9"/>
      <c r="E926" s="9"/>
      <c r="F926" s="126"/>
      <c r="G926" s="170"/>
    </row>
    <row r="927" spans="2:7" s="155" customFormat="1" ht="66" x14ac:dyDescent="0.3">
      <c r="B927" s="28" t="str">
        <f>'CONTROL ACTAS'!B236</f>
        <v>13.5.1</v>
      </c>
      <c r="C927" s="125" t="str">
        <f>'CONTROL ACTAS'!C236</f>
        <v xml:space="preserve">Suministro, transporte e instalación de Bomba sumergible de 3Hp MONOFASICA de 2" de descarga marca Geoflo o similar de acero inoxidable 220/440voltios 3600rpm;  H=21.50 m Q=2.30 l/s.  Incluye alarma bomba sumergible, arrancador termomagnético, flotador eléctrico, y los demás elementos necesarios para su correcta instalación y funcionamiento </v>
      </c>
      <c r="D927" s="4" t="str">
        <f>'CONTROL ACTAS'!D236</f>
        <v>und</v>
      </c>
      <c r="E927" s="6">
        <f>'CONTROL ACTAS'!M236</f>
        <v>0</v>
      </c>
      <c r="F927" s="7">
        <f>+'CONTROL ACTAS'!F236</f>
        <v>4857855</v>
      </c>
      <c r="G927" s="29">
        <f t="shared" ref="G927:G935" si="32">ROUND(E927*F927,0)</f>
        <v>0</v>
      </c>
    </row>
    <row r="928" spans="2:7" s="155" customFormat="1" ht="39.6" x14ac:dyDescent="0.3">
      <c r="B928" s="28" t="str">
        <f>'CONTROL ACTAS'!B237</f>
        <v>13.5.2</v>
      </c>
      <c r="C928" s="125" t="str">
        <f>'CONTROL ACTAS'!C237</f>
        <v>Suministro, transporte e instalación de tanque hidroacumulador de 300L metálico. Incluye todos los elementos necesarios para su correcta instalación y funcionamiento . Para reuso de aguas lluvias</v>
      </c>
      <c r="D928" s="4" t="str">
        <f>'CONTROL ACTAS'!D237</f>
        <v>und</v>
      </c>
      <c r="E928" s="6">
        <f>'CONTROL ACTAS'!M237</f>
        <v>0</v>
      </c>
      <c r="F928" s="7">
        <f>+'CONTROL ACTAS'!F237</f>
        <v>1241987</v>
      </c>
      <c r="G928" s="29">
        <f t="shared" si="32"/>
        <v>0</v>
      </c>
    </row>
    <row r="929" spans="2:7" s="155" customFormat="1" ht="26.4" x14ac:dyDescent="0.3">
      <c r="B929" s="28" t="str">
        <f>'CONTROL ACTAS'!B238</f>
        <v>13.5.3</v>
      </c>
      <c r="C929" s="125" t="str">
        <f>'CONTROL ACTAS'!C238</f>
        <v>Suministro, transporte e instalación de sistema de bombeo para agua potable. Incluye todo lo necesario para su correcta instalación.</v>
      </c>
      <c r="D929" s="4" t="str">
        <f>'CONTROL ACTAS'!D238</f>
        <v>und</v>
      </c>
      <c r="E929" s="6">
        <f>'CONTROL ACTAS'!M238</f>
        <v>0</v>
      </c>
      <c r="F929" s="7">
        <f>+'CONTROL ACTAS'!F238</f>
        <v>4273553</v>
      </c>
      <c r="G929" s="29">
        <f t="shared" si="32"/>
        <v>0</v>
      </c>
    </row>
    <row r="930" spans="2:7" s="155" customFormat="1" ht="52.8" x14ac:dyDescent="0.3">
      <c r="B930" s="28" t="str">
        <f>'CONTROL ACTAS'!B239</f>
        <v>13.5.4</v>
      </c>
      <c r="C930" s="125" t="str">
        <f>'CONTROL ACTAS'!C239</f>
        <v xml:space="preserve">Construcción de CÁRCAMO en concreto de 21 Mpa., con tapa rejilla de 40x50cm., con un ANCHO DE 30 y un ALTO DE 40 cm. Incluye suministro, transporte y colocación del concreto, acero requerido y  todos los demás elementos requeridos para su correcta construcción. </v>
      </c>
      <c r="D930" s="4" t="str">
        <f>'CONTROL ACTAS'!D239</f>
        <v>m</v>
      </c>
      <c r="E930" s="6">
        <f>'CONTROL ACTAS'!M239</f>
        <v>0</v>
      </c>
      <c r="F930" s="7">
        <f>+'CONTROL ACTAS'!F239</f>
        <v>230341</v>
      </c>
      <c r="G930" s="29">
        <f t="shared" si="32"/>
        <v>0</v>
      </c>
    </row>
    <row r="931" spans="2:7" s="155" customFormat="1" ht="92.4" x14ac:dyDescent="0.3">
      <c r="B931" s="28" t="str">
        <f>'CONTROL ACTAS'!B240</f>
        <v>13.5.5</v>
      </c>
      <c r="C931" s="125" t="str">
        <f>'CONTROL ACTAS'!C240</f>
        <v>Construcción de MURO EN CONCRETO de 21 Mpa PARA TANQUE, ESPESOR DE 0,20 - 0,30 m., adicionado con FIBRA Nikon y con impermeabilización integral tipo Plastocrete DM o equivalente calidad. Incluye suministro, transporte y colocación del concreto, formaleta completa en Súper T para acabado a la vista, vibrado, protección, curado y todos los demás elementos necesarios para su correcta construcción según diseño. El acero de refuerzo se pagará en su ítem respectivo.</v>
      </c>
      <c r="D931" s="4" t="str">
        <f>'CONTROL ACTAS'!D240</f>
        <v>m3</v>
      </c>
      <c r="E931" s="6">
        <f>'CONTROL ACTAS'!M240</f>
        <v>0</v>
      </c>
      <c r="F931" s="7">
        <f>+'CONTROL ACTAS'!F240</f>
        <v>706534</v>
      </c>
      <c r="G931" s="29">
        <f t="shared" si="32"/>
        <v>0</v>
      </c>
    </row>
    <row r="932" spans="2:7" s="155" customFormat="1" ht="92.4" x14ac:dyDescent="0.3">
      <c r="B932" s="28" t="str">
        <f>'CONTROL ACTAS'!B241</f>
        <v>13.5.6</v>
      </c>
      <c r="C932" s="125" t="str">
        <f>'CONTROL ACTAS'!C241</f>
        <v>Construcción de LOSA DE PISO DE TANQUE en concreto de 21 MPa. con un ESPESOR DE 0.20 m. Adicionado con FIBRA Nikon e impermeabilizante integral tipo Plastocrete Dm o equivalente calidad. Incluye suministro, transporte y colocación del concreto, formaleta, vibrado, protección, curado y todos los demás elementos necesarios para su correcta construcción. El entresuelo y el acero de refuerzo se pagarán en su respectivo ítem.</v>
      </c>
      <c r="D932" s="4" t="str">
        <f>'CONTROL ACTAS'!D241</f>
        <v>m2</v>
      </c>
      <c r="E932" s="6">
        <f>'CONTROL ACTAS'!M241</f>
        <v>0</v>
      </c>
      <c r="F932" s="7">
        <f>+'CONTROL ACTAS'!F241</f>
        <v>128171</v>
      </c>
      <c r="G932" s="29">
        <f t="shared" si="32"/>
        <v>0</v>
      </c>
    </row>
    <row r="933" spans="2:7" s="155" customFormat="1" ht="105.6" x14ac:dyDescent="0.3">
      <c r="B933" s="28" t="str">
        <f>'CONTROL ACTAS'!B242</f>
        <v>13.5.7</v>
      </c>
      <c r="C933" s="125" t="str">
        <f>'CONTROL ACTAS'!C242</f>
        <v>Construcción de LOSA SUPERIOR DE TANQUE en concreto de 21 MPa. con un ESPESOR DE 0.20m. Adicionado con FIBRA Nikon e impermeabilizante integral tipo Plastocrete Dm o equivalente calidad. Incluye suministro, transporte y colocación del concreto, suministro, transporte, armado y desarmado de la obra falsa necesaria, formaleta en Súper T, vibrado, protección, curado y todos los demás elementos necesarios para su correcta construcción según diseño. El acero de refuerzo se pagará en su respectivo ítem.</v>
      </c>
      <c r="D933" s="4" t="str">
        <f>'CONTROL ACTAS'!D242</f>
        <v>m2</v>
      </c>
      <c r="E933" s="6">
        <f>'CONTROL ACTAS'!M242</f>
        <v>0</v>
      </c>
      <c r="F933" s="7">
        <f>+'CONTROL ACTAS'!F242</f>
        <v>183499</v>
      </c>
      <c r="G933" s="29">
        <f t="shared" si="32"/>
        <v>0</v>
      </c>
    </row>
    <row r="934" spans="2:7" s="155" customFormat="1" ht="52.8" x14ac:dyDescent="0.3">
      <c r="B934" s="28" t="str">
        <f>'CONTROL ACTAS'!B243</f>
        <v>13.5.8</v>
      </c>
      <c r="C934" s="125" t="str">
        <f>'CONTROL ACTAS'!C243</f>
        <v>Colocación de CINTA PVC TIPO O-22 o equivalente, entre juntas de construcción de tanques. Incluye el suministro y transporte de la cinta y todo lo necesario para su correcta colocación y funcionamiento según especificaciones del proveedor.</v>
      </c>
      <c r="D934" s="4" t="str">
        <f>'CONTROL ACTAS'!D243</f>
        <v>m</v>
      </c>
      <c r="E934" s="6">
        <f>'CONTROL ACTAS'!M243</f>
        <v>0</v>
      </c>
      <c r="F934" s="7">
        <f>+'CONTROL ACTAS'!F243</f>
        <v>29448</v>
      </c>
      <c r="G934" s="29">
        <f t="shared" si="32"/>
        <v>0</v>
      </c>
    </row>
    <row r="935" spans="2:7" s="155" customFormat="1" ht="199.95" customHeight="1" x14ac:dyDescent="0.3">
      <c r="B935" s="28" t="str">
        <f>'CONTROL ACTAS'!B244</f>
        <v>13.5.9</v>
      </c>
      <c r="C935" s="125" t="str">
        <f>'CONTROL ACTAS'!C244</f>
        <v>Suministro, transporte e impermeabilización de tanque con membrana de PVC tipo Sikaplan 12 NTR o equivalente de espesor de 1,2mm. Incluye membrana a base de PVC plastificado y reforzado con armadura de poliéster para la impermeabilización de tanques de agua, debe de cumplir con las normas: UNE 104303, DIN 16938, ASTM 1003, DIN 53370, DIN 4062, ICONTEC 1500 para agua potable. Las uniones entre láminas deberán realizarse mediante soldadura termoplástica con aire caliente. Cuando se proceda a soldar 2 láminas, deberán disponerse de tal manera que el ancho del traslapo sea igual o mayor de 5 cm, por lo que la soldadura deberá tener en cualquier punto 4 cm como mínimo. Una vez que las superficies de las láminas que vayan a estar en contacto estén limpias y secas, se procederá a la unión (soldadura). Los traslapos, inmediatamente después de la soldadura, se presionan uniformemente con un rodillo para obtener así una unión homogénea. Incluye Sikaplan 12 NT o equivalente, Geotextil Sika PP 1800 o equivalente, perfil de fondo, perfil de borde, Sika Primer 215 o equivalente, Sikaflex Construction o equivalente, anclajes y todos los elementos necesarios para su correcta instalación y funcionamiento.</v>
      </c>
      <c r="D935" s="4" t="str">
        <f>'CONTROL ACTAS'!D244</f>
        <v>m2</v>
      </c>
      <c r="E935" s="6">
        <f>'CONTROL ACTAS'!M244</f>
        <v>0</v>
      </c>
      <c r="F935" s="7">
        <f>+'CONTROL ACTAS'!F244</f>
        <v>92038</v>
      </c>
      <c r="G935" s="29">
        <f t="shared" si="32"/>
        <v>0</v>
      </c>
    </row>
    <row r="936" spans="2:7" x14ac:dyDescent="0.25">
      <c r="B936" s="26">
        <f>'CONTROL ACTAS'!B245</f>
        <v>14</v>
      </c>
      <c r="C936" s="1" t="str">
        <f>'CONTROL ACTAS'!C245</f>
        <v xml:space="preserve">CAPITULO 14 - RED ELÉCTRICA. VOZ Y DATOS </v>
      </c>
      <c r="D936" s="2"/>
      <c r="E936" s="2"/>
      <c r="F936" s="3"/>
      <c r="G936" s="27"/>
    </row>
    <row r="937" spans="2:7" x14ac:dyDescent="0.25">
      <c r="B937" s="30" t="str">
        <f>'CONTROL ACTAS'!B246</f>
        <v>14.1</v>
      </c>
      <c r="C937" s="8" t="str">
        <f>'CONTROL ACTAS'!C246</f>
        <v>RED ELÉCTRICA EXTERIOR</v>
      </c>
      <c r="D937" s="9"/>
      <c r="E937" s="9"/>
      <c r="F937" s="126"/>
      <c r="G937" s="170"/>
    </row>
    <row r="938" spans="2:7" s="155" customFormat="1" ht="26.4" x14ac:dyDescent="0.3">
      <c r="B938" s="28" t="str">
        <f>'CONTROL ACTAS'!B247</f>
        <v>14.1.1</v>
      </c>
      <c r="C938" s="125" t="str">
        <f>'CONTROL ACTAS'!C247</f>
        <v>Suministro, transporte e instalación de transformador trifásico, tipo aceite de 300 KVA, 13200/208/120V, en poste.</v>
      </c>
      <c r="D938" s="4" t="str">
        <f>'CONTROL ACTAS'!D247</f>
        <v>und</v>
      </c>
      <c r="E938" s="6">
        <f>'CONTROL ACTAS'!M247</f>
        <v>0</v>
      </c>
      <c r="F938" s="7">
        <f>+'CONTROL ACTAS'!F247</f>
        <v>50793960</v>
      </c>
      <c r="G938" s="29">
        <f t="shared" ref="G938:G953" si="33">ROUND(E938*F938,0)</f>
        <v>0</v>
      </c>
    </row>
    <row r="939" spans="2:7" s="155" customFormat="1" ht="52.8" x14ac:dyDescent="0.3">
      <c r="B939" s="28" t="str">
        <f>'CONTROL ACTAS'!B248</f>
        <v>14.1.2</v>
      </c>
      <c r="C939" s="125" t="str">
        <f>'CONTROL ACTAS'!C248</f>
        <v>Suministro transporte e instalación de acometida en 3x(3N°250)+3x(1N°4/0) AWG-AL AA8000 THWN por tubos de 3∅4" PVC-DB d, para interconexión entre el transformador y el GABIENTE DE MEDIDA principal, incluye bornas terminales, cintas aislantes. No incluye tubería.</v>
      </c>
      <c r="D939" s="4" t="str">
        <f>'CONTROL ACTAS'!D248</f>
        <v>m</v>
      </c>
      <c r="E939" s="6">
        <f>'CONTROL ACTAS'!M248</f>
        <v>0</v>
      </c>
      <c r="F939" s="7">
        <f>+'CONTROL ACTAS'!F248</f>
        <v>122214</v>
      </c>
      <c r="G939" s="29">
        <f t="shared" si="33"/>
        <v>0</v>
      </c>
    </row>
    <row r="940" spans="2:7" s="155" customFormat="1" x14ac:dyDescent="0.3">
      <c r="B940" s="28" t="str">
        <f>'CONTROL ACTAS'!B249</f>
        <v>14.1.3</v>
      </c>
      <c r="C940" s="125" t="str">
        <f>'CONTROL ACTAS'!C249</f>
        <v>Suministro e instalacion de bajante galvanizado de 4"x6mts</v>
      </c>
      <c r="D940" s="4" t="str">
        <f>'CONTROL ACTAS'!D249</f>
        <v>und</v>
      </c>
      <c r="E940" s="6">
        <f>'CONTROL ACTAS'!M249</f>
        <v>0</v>
      </c>
      <c r="F940" s="7">
        <f>+'CONTROL ACTAS'!F249</f>
        <v>1051471</v>
      </c>
      <c r="G940" s="29">
        <f t="shared" si="33"/>
        <v>0</v>
      </c>
    </row>
    <row r="941" spans="2:7" s="155" customFormat="1" ht="39.6" x14ac:dyDescent="0.3">
      <c r="B941" s="28" t="str">
        <f>'CONTROL ACTAS'!B250</f>
        <v>14.1.4</v>
      </c>
      <c r="C941" s="125" t="str">
        <f>'CONTROL ACTAS'!C250</f>
        <v xml:space="preserve">Suministro, transporte e instalación de tubería de 3∅4" PVC-DB , incluye  entradas a caja PVC de 4" y todos los elementos necesarios para su correcta instalación y puesta en marcha. </v>
      </c>
      <c r="D941" s="4" t="str">
        <f>'CONTROL ACTAS'!D250</f>
        <v>m</v>
      </c>
      <c r="E941" s="6">
        <f>'CONTROL ACTAS'!M250</f>
        <v>0</v>
      </c>
      <c r="F941" s="7">
        <f>+'CONTROL ACTAS'!F250</f>
        <v>69230</v>
      </c>
      <c r="G941" s="29">
        <f t="shared" si="33"/>
        <v>0</v>
      </c>
    </row>
    <row r="942" spans="2:7" s="155" customFormat="1" ht="26.4" x14ac:dyDescent="0.3">
      <c r="B942" s="28" t="str">
        <f>'CONTROL ACTAS'!B251</f>
        <v>14.1.5</v>
      </c>
      <c r="C942" s="125" t="str">
        <f>'CONTROL ACTAS'!C251</f>
        <v>Suministro, transporte e instalación de herraje para caja según norma RS3-003, con tapa según norma RS4-001.</v>
      </c>
      <c r="D942" s="4" t="str">
        <f>'CONTROL ACTAS'!D251</f>
        <v>und</v>
      </c>
      <c r="E942" s="6">
        <f>'CONTROL ACTAS'!M251</f>
        <v>0</v>
      </c>
      <c r="F942" s="7">
        <f>+'CONTROL ACTAS'!F251</f>
        <v>832725</v>
      </c>
      <c r="G942" s="29">
        <f t="shared" si="33"/>
        <v>0</v>
      </c>
    </row>
    <row r="943" spans="2:7" s="155" customFormat="1" ht="52.8" x14ac:dyDescent="0.3">
      <c r="B943" s="28" t="str">
        <f>'CONTROL ACTAS'!B252</f>
        <v>14.1.6</v>
      </c>
      <c r="C943" s="125" t="str">
        <f>'CONTROL ACTAS'!C252</f>
        <v xml:space="preserve">Suministro, transporte e instalación de gabiente de medida semidirecta y gabiente ML para 24 circuitos principales , según diagrama unifilar, con todos los elementos necesarios de fijación y puesta en marcha para su correcto funcionamiento. Incluye todo el equipo electrico alli descrito. </v>
      </c>
      <c r="D943" s="4" t="str">
        <f>'CONTROL ACTAS'!D252</f>
        <v>und</v>
      </c>
      <c r="E943" s="6">
        <f>'CONTROL ACTAS'!M252</f>
        <v>0</v>
      </c>
      <c r="F943" s="7">
        <f>+'CONTROL ACTAS'!F252</f>
        <v>20340817</v>
      </c>
      <c r="G943" s="29">
        <f t="shared" si="33"/>
        <v>0</v>
      </c>
    </row>
    <row r="944" spans="2:7" s="155" customFormat="1" ht="26.4" x14ac:dyDescent="0.3">
      <c r="B944" s="28" t="str">
        <f>'CONTROL ACTAS'!B253</f>
        <v>14.1.7</v>
      </c>
      <c r="C944" s="125" t="str">
        <f>'CONTROL ACTAS'!C253</f>
        <v>Suministro, transporte e instalación de avisos en acrílico para marcacion de cables, cajas de energía, gabinetes eléctricos y puertas.</v>
      </c>
      <c r="D944" s="4" t="str">
        <f>'CONTROL ACTAS'!D253</f>
        <v>sg</v>
      </c>
      <c r="E944" s="6">
        <f>'CONTROL ACTAS'!M253</f>
        <v>0</v>
      </c>
      <c r="F944" s="7">
        <f>+'CONTROL ACTAS'!F253</f>
        <v>116735</v>
      </c>
      <c r="G944" s="29">
        <f t="shared" si="33"/>
        <v>0</v>
      </c>
    </row>
    <row r="945" spans="2:7" s="155" customFormat="1" x14ac:dyDescent="0.3">
      <c r="B945" s="28" t="str">
        <f>'CONTROL ACTAS'!B254</f>
        <v>14.1.8</v>
      </c>
      <c r="C945" s="125" t="str">
        <f>'CONTROL ACTAS'!C254</f>
        <v>STI de aisladero trifásico según norma RA2-007 de EPM</v>
      </c>
      <c r="D945" s="4" t="str">
        <f>'CONTROL ACTAS'!D254</f>
        <v>Und</v>
      </c>
      <c r="E945" s="6">
        <f>'CONTROL ACTAS'!M254</f>
        <v>0</v>
      </c>
      <c r="F945" s="7">
        <f>+'CONTROL ACTAS'!F254</f>
        <v>1366407</v>
      </c>
      <c r="G945" s="29">
        <f t="shared" si="33"/>
        <v>0</v>
      </c>
    </row>
    <row r="946" spans="2:7" s="155" customFormat="1" ht="39.6" x14ac:dyDescent="0.3">
      <c r="B946" s="28" t="str">
        <f>'CONTROL ACTAS'!B255</f>
        <v>14.1.9</v>
      </c>
      <c r="C946" s="125" t="str">
        <f>'CONTROL ACTAS'!C255</f>
        <v>STI de cable 3 No 1/0 Al-XLPE 133% con neutro concentrico 100% Cu  por ducto existente de 4" para acometida primaria desde punto de conexión hasta subestación 1 según diseño.</v>
      </c>
      <c r="D946" s="4" t="str">
        <f>'CONTROL ACTAS'!D255</f>
        <v>ml</v>
      </c>
      <c r="E946" s="6">
        <f>'CONTROL ACTAS'!M255</f>
        <v>0</v>
      </c>
      <c r="F946" s="7">
        <f>+'CONTROL ACTAS'!F255</f>
        <v>115751</v>
      </c>
      <c r="G946" s="29">
        <f t="shared" si="33"/>
        <v>0</v>
      </c>
    </row>
    <row r="947" spans="2:7" s="155" customFormat="1" x14ac:dyDescent="0.3">
      <c r="B947" s="28" t="str">
        <f>'CONTROL ACTAS'!B256</f>
        <v>14.1.10</v>
      </c>
      <c r="C947" s="125" t="str">
        <f>'CONTROL ACTAS'!C256</f>
        <v xml:space="preserve">STI de conos primario premoldeados </v>
      </c>
      <c r="D947" s="4" t="str">
        <f>'CONTROL ACTAS'!D256</f>
        <v>und</v>
      </c>
      <c r="E947" s="6">
        <f>'CONTROL ACTAS'!M256</f>
        <v>0</v>
      </c>
      <c r="F947" s="7">
        <f>+'CONTROL ACTAS'!F256</f>
        <v>384790</v>
      </c>
      <c r="G947" s="29">
        <f t="shared" si="33"/>
        <v>0</v>
      </c>
    </row>
    <row r="948" spans="2:7" s="155" customFormat="1" ht="79.2" x14ac:dyDescent="0.3">
      <c r="B948" s="28" t="str">
        <f>'CONTROL ACTAS'!B257</f>
        <v>14.1.11</v>
      </c>
      <c r="C948" s="125" t="str">
        <f>'CONTROL ACTAS'!C257</f>
        <v>STI de Celda de protección de transformador con seccionador de operación bajo carga en SF6, cuchilla de puesta a tierra y base porta fusible tipo HH, pilotos de señalización, contactos auxiliares, bobina de apertura y cierre, señalización de celda energizada, mando remoto manual, panel de alarma, sensor de presión del gas, dimensiones 180x50x100 cm. Incluye fusibles HH de 25 A y sócalo para entrada de acometida primaria.</v>
      </c>
      <c r="D948" s="4" t="str">
        <f>'CONTROL ACTAS'!D257</f>
        <v>Und</v>
      </c>
      <c r="E948" s="6">
        <f>'CONTROL ACTAS'!M257</f>
        <v>0</v>
      </c>
      <c r="F948" s="7">
        <f>+'CONTROL ACTAS'!F257</f>
        <v>25974331</v>
      </c>
      <c r="G948" s="29">
        <f t="shared" si="33"/>
        <v>0</v>
      </c>
    </row>
    <row r="949" spans="2:7" s="155" customFormat="1" ht="52.8" x14ac:dyDescent="0.3">
      <c r="B949" s="28" t="str">
        <f>'CONTROL ACTAS'!B258</f>
        <v>14.1.12</v>
      </c>
      <c r="C949" s="125" t="str">
        <f>'CONTROL ACTAS'!C258</f>
        <v>Suministro, transporte e instalación de celda para alojar transformador de 300 KVA, fabricada en lamina cold Rolled cal 14 y 16, pintura electroestática, dimensiones 220x210x150 cm. Incluye sócalo metálico y puesta a tierra.</v>
      </c>
      <c r="D949" s="4" t="str">
        <f>'CONTROL ACTAS'!D258</f>
        <v>Und</v>
      </c>
      <c r="E949" s="6">
        <f>'CONTROL ACTAS'!M258</f>
        <v>0</v>
      </c>
      <c r="F949" s="7">
        <f>+'CONTROL ACTAS'!F258</f>
        <v>25575951</v>
      </c>
      <c r="G949" s="29">
        <f t="shared" si="33"/>
        <v>0</v>
      </c>
    </row>
    <row r="950" spans="2:7" s="155" customFormat="1" ht="52.8" x14ac:dyDescent="0.3">
      <c r="B950" s="28" t="str">
        <f>'CONTROL ACTAS'!B259</f>
        <v>14.1.13</v>
      </c>
      <c r="C950" s="125" t="str">
        <f>'CONTROL ACTAS'!C259</f>
        <v>STI de malla de puesta a tierra para subestación en cable desnudo de Cu N°2/0, 170 m aproximadamente, incluye soldadura, varillas copper weld, tratamiento quimico y demás accesorios para su correcto funcionamiento, excavación y lleno con material de sitio</v>
      </c>
      <c r="D950" s="4" t="str">
        <f>'CONTROL ACTAS'!D259</f>
        <v>ml</v>
      </c>
      <c r="E950" s="6">
        <f>'CONTROL ACTAS'!M259</f>
        <v>0</v>
      </c>
      <c r="F950" s="7">
        <f>+'CONTROL ACTAS'!F259</f>
        <v>50553</v>
      </c>
      <c r="G950" s="29">
        <f t="shared" si="33"/>
        <v>0</v>
      </c>
    </row>
    <row r="951" spans="2:7" s="155" customFormat="1" ht="26.4" x14ac:dyDescent="0.3">
      <c r="B951" s="28" t="str">
        <f>'CONTROL ACTAS'!B260</f>
        <v>14.1.14</v>
      </c>
      <c r="C951" s="125" t="str">
        <f>'CONTROL ACTAS'!C260</f>
        <v xml:space="preserve">STI Puertas con chapa antipanico de 2,70 x 2,30 m, con sistema de ventilación y chapa antipanico, según plano aprobado </v>
      </c>
      <c r="D951" s="4" t="str">
        <f>'CONTROL ACTAS'!D260</f>
        <v>Und</v>
      </c>
      <c r="E951" s="6">
        <f>'CONTROL ACTAS'!M260</f>
        <v>0</v>
      </c>
      <c r="F951" s="7">
        <f>+'CONTROL ACTAS'!F260</f>
        <v>8480272</v>
      </c>
      <c r="G951" s="29">
        <f t="shared" si="33"/>
        <v>0</v>
      </c>
    </row>
    <row r="952" spans="2:7" s="155" customFormat="1" ht="26.4" x14ac:dyDescent="0.3">
      <c r="B952" s="28" t="str">
        <f>'CONTROL ACTAS'!B261</f>
        <v>14.1.15</v>
      </c>
      <c r="C952" s="125" t="str">
        <f>'CONTROL ACTAS'!C261</f>
        <v xml:space="preserve">STI Puertas con chapa antipanico de 1,50 x 2,30 m, con sistema de ventilación y chapa antipanico, según plano aprobado </v>
      </c>
      <c r="D952" s="4" t="str">
        <f>'CONTROL ACTAS'!D261</f>
        <v>Und</v>
      </c>
      <c r="E952" s="6">
        <f>'CONTROL ACTAS'!M261</f>
        <v>0</v>
      </c>
      <c r="F952" s="7">
        <f>+'CONTROL ACTAS'!F261</f>
        <v>6292245</v>
      </c>
      <c r="G952" s="29">
        <f t="shared" si="33"/>
        <v>0</v>
      </c>
    </row>
    <row r="953" spans="2:7" s="155" customFormat="1" x14ac:dyDescent="0.3">
      <c r="B953" s="28" t="str">
        <f>'CONTROL ACTAS'!B262</f>
        <v>14.1.16</v>
      </c>
      <c r="C953" s="125" t="str">
        <f>'CONTROL ACTAS'!C262</f>
        <v>STI Ventana  de 1,00x0,50 m con sistema de ventilación según norma epm</v>
      </c>
      <c r="D953" s="4" t="str">
        <f>'CONTROL ACTAS'!D262</f>
        <v>Und</v>
      </c>
      <c r="E953" s="6">
        <f>'CONTROL ACTAS'!M262</f>
        <v>0</v>
      </c>
      <c r="F953" s="7">
        <f>+'CONTROL ACTAS'!F262</f>
        <v>2292245</v>
      </c>
      <c r="G953" s="29">
        <f t="shared" si="33"/>
        <v>0</v>
      </c>
    </row>
    <row r="954" spans="2:7" x14ac:dyDescent="0.25">
      <c r="B954" s="30" t="str">
        <f>'CONTROL ACTAS'!B263</f>
        <v>14.2</v>
      </c>
      <c r="C954" s="8" t="str">
        <f>'CONTROL ACTAS'!C263</f>
        <v xml:space="preserve">RED VOZ Y DATOS EXTERIOR </v>
      </c>
      <c r="D954" s="9"/>
      <c r="E954" s="9"/>
      <c r="F954" s="126"/>
      <c r="G954" s="170"/>
    </row>
    <row r="955" spans="2:7" s="155" customFormat="1" ht="39.6" x14ac:dyDescent="0.3">
      <c r="B955" s="28" t="str">
        <f>'CONTROL ACTAS'!B264</f>
        <v>14.2.1</v>
      </c>
      <c r="C955" s="125" t="str">
        <f>'CONTROL ACTAS'!C264</f>
        <v>Suministro, transporte e instalación de bajante de telecomunicaciones en tubería metalica galvanizada de 2", incluye capacete y todos los elementos necesarios para su instalación y correcto funcionamiento.</v>
      </c>
      <c r="D955" s="4" t="str">
        <f>'CONTROL ACTAS'!D264</f>
        <v>und</v>
      </c>
      <c r="E955" s="6">
        <f>'CONTROL ACTAS'!M264</f>
        <v>0</v>
      </c>
      <c r="F955" s="7">
        <f>+'CONTROL ACTAS'!F264</f>
        <v>439773</v>
      </c>
      <c r="G955" s="29">
        <f t="shared" ref="G955:G958" si="34">ROUND(E955*F955,0)</f>
        <v>0</v>
      </c>
    </row>
    <row r="956" spans="2:7" s="155" customFormat="1" ht="26.4" x14ac:dyDescent="0.3">
      <c r="B956" s="28" t="str">
        <f>'CONTROL ACTAS'!B265</f>
        <v>14.2.2</v>
      </c>
      <c r="C956" s="125" t="str">
        <f>'CONTROL ACTAS'!C265</f>
        <v>Suministro, transporte e instalación de herraje para caja telefónica doble tapa de 60x80 cm.</v>
      </c>
      <c r="D956" s="4" t="str">
        <f>'CONTROL ACTAS'!D265</f>
        <v>und</v>
      </c>
      <c r="E956" s="6">
        <f>'CONTROL ACTAS'!M265</f>
        <v>3</v>
      </c>
      <c r="F956" s="7">
        <f>+'CONTROL ACTAS'!F265</f>
        <v>778745</v>
      </c>
      <c r="G956" s="29">
        <f t="shared" si="34"/>
        <v>2336235</v>
      </c>
    </row>
    <row r="957" spans="2:7" s="155" customFormat="1" ht="52.8" x14ac:dyDescent="0.3">
      <c r="B957" s="28" t="str">
        <f>'CONTROL ACTAS'!B266</f>
        <v>14.2.3</v>
      </c>
      <c r="C957" s="125" t="str">
        <f>'CONTROL ACTAS'!C266</f>
        <v xml:space="preserve">Suministro, transporte e instalación de tubería PVC tipo DB de 2∅2". Incluye soldadura PVC , curvas PVC de 2" ,entradas a caja PVC de 2'' y todos los elementos necesarios para su correcta instalación y puesta en marcha. </v>
      </c>
      <c r="D957" s="4" t="str">
        <f>'CONTROL ACTAS'!D266</f>
        <v>m</v>
      </c>
      <c r="E957" s="6">
        <f>'CONTROL ACTAS'!M266</f>
        <v>64</v>
      </c>
      <c r="F957" s="7">
        <f>+'CONTROL ACTAS'!F266</f>
        <v>41647</v>
      </c>
      <c r="G957" s="29">
        <f t="shared" si="34"/>
        <v>2665408</v>
      </c>
    </row>
    <row r="958" spans="2:7" s="155" customFormat="1" ht="39.6" x14ac:dyDescent="0.3">
      <c r="B958" s="28" t="str">
        <f>'CONTROL ACTAS'!B267</f>
        <v>14.2.4</v>
      </c>
      <c r="C958" s="125" t="str">
        <f>'CONTROL ACTAS'!C267</f>
        <v>Suministro, transporte e instalación de caja televisión de 60x40X30 cm con fondo de madera, incluye todos los elementos necesarios para su correcta instalación y funcionamiento.</v>
      </c>
      <c r="D958" s="4" t="str">
        <f>'CONTROL ACTAS'!D267</f>
        <v>und</v>
      </c>
      <c r="E958" s="6">
        <f>'CONTROL ACTAS'!M267</f>
        <v>0</v>
      </c>
      <c r="F958" s="7">
        <f>+'CONTROL ACTAS'!F267</f>
        <v>254987</v>
      </c>
      <c r="G958" s="29">
        <f t="shared" si="34"/>
        <v>0</v>
      </c>
    </row>
    <row r="959" spans="2:7" x14ac:dyDescent="0.25">
      <c r="B959" s="30" t="str">
        <f>'CONTROL ACTAS'!B268</f>
        <v>14.3</v>
      </c>
      <c r="C959" s="8" t="str">
        <f>'CONTROL ACTAS'!C268</f>
        <v xml:space="preserve">ALUMBRADO PÚBLICO </v>
      </c>
      <c r="D959" s="9"/>
      <c r="E959" s="9"/>
      <c r="F959" s="126"/>
      <c r="G959" s="170"/>
    </row>
    <row r="960" spans="2:7" s="155" customFormat="1" ht="39.6" x14ac:dyDescent="0.3">
      <c r="B960" s="28" t="str">
        <f>'CONTROL ACTAS'!B269</f>
        <v>14.3.1</v>
      </c>
      <c r="C960" s="125" t="str">
        <f>'CONTROL ACTAS'!C269</f>
        <v>Suministro, transporte e instalación de Poste de concreto reforzado de 12m, de acuerdo a la norma RA7-035. Incluye todos los elementos necesarios para su correcta instalación.</v>
      </c>
      <c r="D960" s="4" t="str">
        <f>'CONTROL ACTAS'!D269</f>
        <v>und</v>
      </c>
      <c r="E960" s="6">
        <f>'CONTROL ACTAS'!M269</f>
        <v>0</v>
      </c>
      <c r="F960" s="7">
        <f>+'CONTROL ACTAS'!F269</f>
        <v>1979936</v>
      </c>
      <c r="G960" s="29">
        <f t="shared" ref="G960:G967" si="35">ROUND(E960*F960,0)</f>
        <v>0</v>
      </c>
    </row>
    <row r="961" spans="2:7" s="155" customFormat="1" ht="39.6" x14ac:dyDescent="0.3">
      <c r="B961" s="28" t="str">
        <f>'CONTROL ACTAS'!B270</f>
        <v>14.3.2</v>
      </c>
      <c r="C961" s="125" t="str">
        <f>'CONTROL ACTAS'!C270</f>
        <v>Suministro e instalación de Acometida para luminarias de alumbrado público, en 2N°8+1N°10  AWG Cu THHN - THWN por Tubería de ø3"  PVC - DB. No incluye tubería.</v>
      </c>
      <c r="D961" s="4" t="str">
        <f>'CONTROL ACTAS'!D270</f>
        <v>m</v>
      </c>
      <c r="E961" s="6">
        <f>'CONTROL ACTAS'!M270</f>
        <v>0</v>
      </c>
      <c r="F961" s="7">
        <f>+'CONTROL ACTAS'!F270</f>
        <v>20578</v>
      </c>
      <c r="G961" s="29">
        <f t="shared" si="35"/>
        <v>0</v>
      </c>
    </row>
    <row r="962" spans="2:7" s="155" customFormat="1" ht="39.6" x14ac:dyDescent="0.3">
      <c r="B962" s="28" t="str">
        <f>'CONTROL ACTAS'!B271</f>
        <v>14.3.3</v>
      </c>
      <c r="C962" s="125" t="str">
        <f>'CONTROL ACTAS'!C271</f>
        <v>Suministro, transporte e instalación de Tubería de ø2" PVC - DB en canalización subterránea por anden o zona verde. Incluye  pega PVC  y todo lo necesario para su correcta  instalación.</v>
      </c>
      <c r="D962" s="4" t="str">
        <f>'CONTROL ACTAS'!D271</f>
        <v>m</v>
      </c>
      <c r="E962" s="6">
        <f>'CONTROL ACTAS'!M271</f>
        <v>0</v>
      </c>
      <c r="F962" s="7">
        <f>+'CONTROL ACTAS'!F271</f>
        <v>31147</v>
      </c>
      <c r="G962" s="29">
        <f t="shared" si="35"/>
        <v>0</v>
      </c>
    </row>
    <row r="963" spans="2:7" s="155" customFormat="1" ht="39.6" x14ac:dyDescent="0.3">
      <c r="B963" s="28" t="str">
        <f>'CONTROL ACTAS'!B272</f>
        <v>14.3.4</v>
      </c>
      <c r="C963" s="125" t="str">
        <f>'CONTROL ACTAS'!C272</f>
        <v>Suministro, transporte e instalación de herraje para caja según norma RS3-001 con tapa RS4-001, incluye marcación y todos los elementos para su correcta instalación.</v>
      </c>
      <c r="D963" s="4" t="str">
        <f>'CONTROL ACTAS'!D272</f>
        <v>und</v>
      </c>
      <c r="E963" s="6">
        <f>'CONTROL ACTAS'!M272</f>
        <v>0</v>
      </c>
      <c r="F963" s="7">
        <f>+'CONTROL ACTAS'!F272</f>
        <v>400732</v>
      </c>
      <c r="G963" s="29">
        <f t="shared" si="35"/>
        <v>0</v>
      </c>
    </row>
    <row r="964" spans="2:7" s="155" customFormat="1" ht="26.4" x14ac:dyDescent="0.3">
      <c r="B964" s="28" t="str">
        <f>'CONTROL ACTAS'!B273</f>
        <v>14.3.5</v>
      </c>
      <c r="C964" s="125" t="str">
        <f>'CONTROL ACTAS'!C273</f>
        <v>Suministro, transporte e instalación de materiales para puesta a tierra de redes de distribución eléctrica, de acuerdo a la norma RA6-010.</v>
      </c>
      <c r="D964" s="4" t="str">
        <f>'CONTROL ACTAS'!D273</f>
        <v>und</v>
      </c>
      <c r="E964" s="6">
        <f>'CONTROL ACTAS'!M273</f>
        <v>0</v>
      </c>
      <c r="F964" s="7">
        <f>+'CONTROL ACTAS'!F273</f>
        <v>283212</v>
      </c>
      <c r="G964" s="29">
        <f t="shared" si="35"/>
        <v>0</v>
      </c>
    </row>
    <row r="965" spans="2:7" s="155" customFormat="1" ht="39.6" x14ac:dyDescent="0.3">
      <c r="B965" s="28" t="str">
        <f>'CONTROL ACTAS'!B274</f>
        <v>14.3.6</v>
      </c>
      <c r="C965" s="125" t="str">
        <f>'CONTROL ACTAS'!C274</f>
        <v>Suministro, transporte e instalación de luminaria led de 120W, con fotocelda, tipo alumbrado público. Incluye todos los accesorios necesarios para su correcta instalación.</v>
      </c>
      <c r="D965" s="4" t="str">
        <f>'CONTROL ACTAS'!D274</f>
        <v>und</v>
      </c>
      <c r="E965" s="6">
        <f>'CONTROL ACTAS'!M274</f>
        <v>0</v>
      </c>
      <c r="F965" s="7">
        <f>+'CONTROL ACTAS'!F274</f>
        <v>1205432</v>
      </c>
      <c r="G965" s="29">
        <f t="shared" si="35"/>
        <v>0</v>
      </c>
    </row>
    <row r="966" spans="2:7" s="155" customFormat="1" ht="26.4" x14ac:dyDescent="0.3">
      <c r="B966" s="28" t="str">
        <f>'CONTROL ACTAS'!B275</f>
        <v>14.3.7</v>
      </c>
      <c r="C966" s="125" t="str">
        <f>'CONTROL ACTAS'!C275</f>
        <v>Suministro, transporte e instalación de Brazo metálico 1 1/2" angulo 52°/0°. Incluye todos los elementos necesarios para su correcta instalación.</v>
      </c>
      <c r="D966" s="4" t="str">
        <f>'CONTROL ACTAS'!D275</f>
        <v>und</v>
      </c>
      <c r="E966" s="6">
        <f>'CONTROL ACTAS'!M275</f>
        <v>0</v>
      </c>
      <c r="F966" s="7">
        <f>+'CONTROL ACTAS'!F275</f>
        <v>151898</v>
      </c>
      <c r="G966" s="29">
        <f t="shared" si="35"/>
        <v>0</v>
      </c>
    </row>
    <row r="967" spans="2:7" s="155" customFormat="1" ht="52.8" x14ac:dyDescent="0.3">
      <c r="B967" s="28" t="str">
        <f>'CONTROL ACTAS'!B276</f>
        <v>14.3.8</v>
      </c>
      <c r="C967" s="125" t="str">
        <f>'CONTROL ACTAS'!C276</f>
        <v>Suministro, transporte e instalación de luminaria decorativa tipo exterior con módulos de LED de 50W tipo cenit sencilla con altura hasta de 4.0m para instalar en jardineras. Incluye: elementos de fijación y cable encauchetado 3x14AWG. No incluye base.</v>
      </c>
      <c r="D967" s="4" t="str">
        <f>'CONTROL ACTAS'!D276</f>
        <v>und</v>
      </c>
      <c r="E967" s="6">
        <f>'CONTROL ACTAS'!M276</f>
        <v>0</v>
      </c>
      <c r="F967" s="7">
        <f>+'CONTROL ACTAS'!F276</f>
        <v>781974</v>
      </c>
      <c r="G967" s="29">
        <f t="shared" si="35"/>
        <v>0</v>
      </c>
    </row>
    <row r="968" spans="2:7" x14ac:dyDescent="0.25">
      <c r="B968" s="30" t="str">
        <f>'CONTROL ACTAS'!B277</f>
        <v>14.4</v>
      </c>
      <c r="C968" s="8" t="str">
        <f>'CONTROL ACTAS'!C277</f>
        <v>APANTALLAMIENTO</v>
      </c>
      <c r="D968" s="9"/>
      <c r="E968" s="9"/>
      <c r="F968" s="126"/>
      <c r="G968" s="170"/>
    </row>
    <row r="969" spans="2:7" s="155" customFormat="1" ht="39.6" x14ac:dyDescent="0.3">
      <c r="B969" s="28" t="str">
        <f>'CONTROL ACTAS'!B278</f>
        <v>14.4.1</v>
      </c>
      <c r="C969" s="125" t="str">
        <f>'CONTROL ACTAS'!C278</f>
        <v>Suministro, transporte e instalación de punta de captación tipo Franklin de H=2m, incluye todos los elementos necesarios para su correcta instalación y puesta en marcha.</v>
      </c>
      <c r="D969" s="4" t="str">
        <f>'CONTROL ACTAS'!D278</f>
        <v>und</v>
      </c>
      <c r="E969" s="6">
        <f>'CONTROL ACTAS'!M278</f>
        <v>0</v>
      </c>
      <c r="F969" s="7">
        <f>+'CONTROL ACTAS'!F278</f>
        <v>255601</v>
      </c>
      <c r="G969" s="29">
        <f t="shared" ref="G969:G982" si="36">ROUND(E969*F969,0)</f>
        <v>0</v>
      </c>
    </row>
    <row r="970" spans="2:7" s="155" customFormat="1" x14ac:dyDescent="0.3">
      <c r="B970" s="28" t="str">
        <f>'CONTROL ACTAS'!B279</f>
        <v>14.4.2</v>
      </c>
      <c r="C970" s="125" t="str">
        <f>'CONTROL ACTAS'!C279</f>
        <v>Suministro, transporte e instalación de Tubo galvanizado de 1”x3m</v>
      </c>
      <c r="D970" s="4" t="str">
        <f>'CONTROL ACTAS'!D279</f>
        <v>und</v>
      </c>
      <c r="E970" s="6">
        <f>'CONTROL ACTAS'!M279</f>
        <v>0</v>
      </c>
      <c r="F970" s="7">
        <f>+'CONTROL ACTAS'!F279</f>
        <v>236806</v>
      </c>
      <c r="G970" s="29">
        <f t="shared" si="36"/>
        <v>0</v>
      </c>
    </row>
    <row r="971" spans="2:7" s="155" customFormat="1" ht="39.6" x14ac:dyDescent="0.3">
      <c r="B971" s="28" t="str">
        <f>'CONTROL ACTAS'!B280</f>
        <v>14.4.3</v>
      </c>
      <c r="C971" s="125" t="str">
        <f>'CONTROL ACTAS'!C280</f>
        <v>Suministro, transporte e instalación de soporte metálico punta de captación, incluye todos los elementos necesarios para su correcta instalación y puesta en marcha.</v>
      </c>
      <c r="D971" s="4" t="str">
        <f>'CONTROL ACTAS'!D280</f>
        <v>und</v>
      </c>
      <c r="E971" s="6">
        <f>'CONTROL ACTAS'!M280</f>
        <v>0</v>
      </c>
      <c r="F971" s="7">
        <f>+'CONTROL ACTAS'!F280</f>
        <v>57464</v>
      </c>
      <c r="G971" s="29">
        <f t="shared" si="36"/>
        <v>0</v>
      </c>
    </row>
    <row r="972" spans="2:7" s="155" customFormat="1" ht="26.4" x14ac:dyDescent="0.3">
      <c r="B972" s="28" t="str">
        <f>'CONTROL ACTAS'!B281</f>
        <v>14.4.4</v>
      </c>
      <c r="C972" s="125" t="str">
        <f>'CONTROL ACTAS'!C281</f>
        <v>Suministro, transporte e instalación de conector, incluye todos los elementos necesarios para su correcta instalación y puesta en marcha.</v>
      </c>
      <c r="D972" s="4" t="str">
        <f>'CONTROL ACTAS'!D281</f>
        <v>und</v>
      </c>
      <c r="E972" s="6">
        <f>'CONTROL ACTAS'!M281</f>
        <v>0</v>
      </c>
      <c r="F972" s="7">
        <f>+'CONTROL ACTAS'!F281</f>
        <v>39014</v>
      </c>
      <c r="G972" s="29">
        <f t="shared" si="36"/>
        <v>0</v>
      </c>
    </row>
    <row r="973" spans="2:7" s="155" customFormat="1" ht="39.6" x14ac:dyDescent="0.3">
      <c r="B973" s="28" t="str">
        <f>'CONTROL ACTAS'!B282</f>
        <v>14.4.5</v>
      </c>
      <c r="C973" s="125" t="str">
        <f>'CONTROL ACTAS'!C282</f>
        <v>Suministro, transporte e instalación de cable Nº 1/0 AL- AWG, para anillo superior, intermedio y bajantes. Incluye todos los elementos necesarios para su correcta instalación y puesta en marcha.</v>
      </c>
      <c r="D973" s="4" t="str">
        <f>'CONTROL ACTAS'!D282</f>
        <v>m</v>
      </c>
      <c r="E973" s="6">
        <f>'CONTROL ACTAS'!M282</f>
        <v>0</v>
      </c>
      <c r="F973" s="7">
        <f>+'CONTROL ACTAS'!F282</f>
        <v>11769</v>
      </c>
      <c r="G973" s="29">
        <f t="shared" si="36"/>
        <v>0</v>
      </c>
    </row>
    <row r="974" spans="2:7" s="155" customFormat="1" ht="39.6" x14ac:dyDescent="0.3">
      <c r="B974" s="28" t="str">
        <f>'CONTROL ACTAS'!B283</f>
        <v>14.4.6</v>
      </c>
      <c r="C974" s="125" t="str">
        <f>'CONTROL ACTAS'!C283</f>
        <v>Suministro, transporte e instalación de soporte Aislador anillo superior, incluye todos los elementos necesarios para su correcta instalación y puesta en marcha.</v>
      </c>
      <c r="D974" s="4" t="str">
        <f>'CONTROL ACTAS'!D283</f>
        <v>und</v>
      </c>
      <c r="E974" s="6">
        <f>'CONTROL ACTAS'!M283</f>
        <v>0</v>
      </c>
      <c r="F974" s="7">
        <f>+'CONTROL ACTAS'!F283</f>
        <v>15155</v>
      </c>
      <c r="G974" s="29">
        <f t="shared" si="36"/>
        <v>0</v>
      </c>
    </row>
    <row r="975" spans="2:7" s="155" customFormat="1" ht="26.4" x14ac:dyDescent="0.3">
      <c r="B975" s="28" t="str">
        <f>'CONTROL ACTAS'!B284</f>
        <v>14.4.7</v>
      </c>
      <c r="C975" s="125" t="str">
        <f>'CONTROL ACTAS'!C284</f>
        <v>Suministro, transporte e instalación de Terminales 1/0, incluye todos los elementos necesarios para su correcta instalación y puesta en marcha.</v>
      </c>
      <c r="D975" s="4" t="str">
        <f>'CONTROL ACTAS'!D284</f>
        <v>und</v>
      </c>
      <c r="E975" s="6">
        <f>'CONTROL ACTAS'!M284</f>
        <v>0</v>
      </c>
      <c r="F975" s="7">
        <f>+'CONTROL ACTAS'!F284</f>
        <v>7303</v>
      </c>
      <c r="G975" s="29">
        <f t="shared" si="36"/>
        <v>0</v>
      </c>
    </row>
    <row r="976" spans="2:7" s="155" customFormat="1" ht="39.6" x14ac:dyDescent="0.3">
      <c r="B976" s="28" t="str">
        <f>'CONTROL ACTAS'!B285</f>
        <v>14.4.8</v>
      </c>
      <c r="C976" s="125" t="str">
        <f>'CONTROL ACTAS'!C285</f>
        <v>Suministro, transporte e instalación de tubo PVC de 1” x 3 m para bajantes, incluye todos los elementos necesarios para su correcta instalación y puesta en marcha.</v>
      </c>
      <c r="D976" s="4" t="str">
        <f>'CONTROL ACTAS'!D285</f>
        <v>und</v>
      </c>
      <c r="E976" s="6">
        <f>'CONTROL ACTAS'!M285</f>
        <v>0</v>
      </c>
      <c r="F976" s="7">
        <f>+'CONTROL ACTAS'!F285</f>
        <v>21865</v>
      </c>
      <c r="G976" s="29">
        <f t="shared" si="36"/>
        <v>0</v>
      </c>
    </row>
    <row r="977" spans="2:7" s="155" customFormat="1" ht="39.6" x14ac:dyDescent="0.3">
      <c r="B977" s="28" t="str">
        <f>'CONTROL ACTAS'!B286</f>
        <v>14.4.9</v>
      </c>
      <c r="C977" s="125" t="str">
        <f>'CONTROL ACTAS'!C286</f>
        <v>Suministro, transporte e instalación de electrodo de cobre 5/8” x 2.40m, incluye todos los elementos necesarios para su correcta instalación y puesta en marcha.</v>
      </c>
      <c r="D977" s="4" t="str">
        <f>'CONTROL ACTAS'!D286</f>
        <v>und</v>
      </c>
      <c r="E977" s="6">
        <f>'CONTROL ACTAS'!M286</f>
        <v>0</v>
      </c>
      <c r="F977" s="7">
        <f>+'CONTROL ACTAS'!F286</f>
        <v>121031</v>
      </c>
      <c r="G977" s="29">
        <f t="shared" si="36"/>
        <v>0</v>
      </c>
    </row>
    <row r="978" spans="2:7" s="155" customFormat="1" ht="26.4" x14ac:dyDescent="0.3">
      <c r="B978" s="28" t="str">
        <f>'CONTROL ACTAS'!B287</f>
        <v>14.4.10</v>
      </c>
      <c r="C978" s="125" t="str">
        <f>'CONTROL ACTAS'!C287</f>
        <v>Suministro, transporte e instalación de conector bimetálico, incluye todos los elementos necesarios para su correcta instalación y puesta en marcha.</v>
      </c>
      <c r="D978" s="4" t="str">
        <f>'CONTROL ACTAS'!D287</f>
        <v>und</v>
      </c>
      <c r="E978" s="6">
        <f>'CONTROL ACTAS'!M287</f>
        <v>0</v>
      </c>
      <c r="F978" s="7">
        <f>+'CONTROL ACTAS'!F287</f>
        <v>96542</v>
      </c>
      <c r="G978" s="29">
        <f t="shared" si="36"/>
        <v>0</v>
      </c>
    </row>
    <row r="979" spans="2:7" s="155" customFormat="1" ht="26.4" x14ac:dyDescent="0.3">
      <c r="B979" s="28" t="str">
        <f>'CONTROL ACTAS'!B288</f>
        <v>14.4.11</v>
      </c>
      <c r="C979" s="125" t="str">
        <f>'CONTROL ACTAS'!C288</f>
        <v>Suministro, transporte e instalación de soldadura exotérmica, incluye todos los elementos necesarios para su correcta instalación y puesta en marcha.</v>
      </c>
      <c r="D979" s="4" t="str">
        <f>'CONTROL ACTAS'!D288</f>
        <v>und</v>
      </c>
      <c r="E979" s="6">
        <f>'CONTROL ACTAS'!M288</f>
        <v>0</v>
      </c>
      <c r="F979" s="7">
        <f>+'CONTROL ACTAS'!F288</f>
        <v>71755</v>
      </c>
      <c r="G979" s="29">
        <f t="shared" si="36"/>
        <v>0</v>
      </c>
    </row>
    <row r="980" spans="2:7" s="155" customFormat="1" ht="39.6" x14ac:dyDescent="0.3">
      <c r="B980" s="28" t="str">
        <f>'CONTROL ACTAS'!B289</f>
        <v>14.4.12</v>
      </c>
      <c r="C980" s="125" t="str">
        <f>'CONTROL ACTAS'!C289</f>
        <v>Suministro, transporte e instalación de caja de empalme y derivación 15x15x5, incluye todos los elementos necesarios para su correcta instalación y puesta en marcha.</v>
      </c>
      <c r="D980" s="4" t="str">
        <f>'CONTROL ACTAS'!D289</f>
        <v>und</v>
      </c>
      <c r="E980" s="6">
        <f>'CONTROL ACTAS'!M289</f>
        <v>0</v>
      </c>
      <c r="F980" s="7">
        <f>+'CONTROL ACTAS'!F289</f>
        <v>46124</v>
      </c>
      <c r="G980" s="29">
        <f t="shared" si="36"/>
        <v>0</v>
      </c>
    </row>
    <row r="981" spans="2:7" s="155" customFormat="1" ht="39.6" x14ac:dyDescent="0.3">
      <c r="B981" s="28" t="str">
        <f>'CONTROL ACTAS'!B290</f>
        <v>14.4.13</v>
      </c>
      <c r="C981" s="125" t="str">
        <f>'CONTROL ACTAS'!C290</f>
        <v>Suministro, transporte e instalación de Caja de Inspección 30 x 30 cm, incluye todos los elementos necesarios para su correcta instalación y puesta en marcha.</v>
      </c>
      <c r="D981" s="4" t="str">
        <f>'CONTROL ACTAS'!D290</f>
        <v>und</v>
      </c>
      <c r="E981" s="6">
        <f>'CONTROL ACTAS'!M290</f>
        <v>0</v>
      </c>
      <c r="F981" s="7">
        <f>+'CONTROL ACTAS'!F290</f>
        <v>400732</v>
      </c>
      <c r="G981" s="29">
        <f t="shared" si="36"/>
        <v>0</v>
      </c>
    </row>
    <row r="982" spans="2:7" s="155" customFormat="1" ht="39.6" x14ac:dyDescent="0.3">
      <c r="B982" s="28" t="str">
        <f>'CONTROL ACTAS'!B291</f>
        <v>14.4.14</v>
      </c>
      <c r="C982" s="125" t="str">
        <f>'CONTROL ACTAS'!C291</f>
        <v>Suministro, transporte e instalación de Cable Nº 1/0 Cu - AWG, incluye todos los elementos necesarios para su correcta instalación y puesta en marcha.</v>
      </c>
      <c r="D982" s="4" t="str">
        <f>'CONTROL ACTAS'!D291</f>
        <v>m</v>
      </c>
      <c r="E982" s="6">
        <f>'CONTROL ACTAS'!M291</f>
        <v>0</v>
      </c>
      <c r="F982" s="7">
        <f>+'CONTROL ACTAS'!F291</f>
        <v>35012</v>
      </c>
      <c r="G982" s="29">
        <f t="shared" si="36"/>
        <v>0</v>
      </c>
    </row>
    <row r="983" spans="2:7" x14ac:dyDescent="0.25">
      <c r="B983" s="30" t="str">
        <f>'CONTROL ACTAS'!B292</f>
        <v>14.5</v>
      </c>
      <c r="C983" s="8" t="str">
        <f>'CONTROL ACTAS'!C292</f>
        <v xml:space="preserve">RED DE VOZ Y DATOS </v>
      </c>
      <c r="D983" s="9"/>
      <c r="E983" s="9"/>
      <c r="F983" s="126"/>
      <c r="G983" s="170"/>
    </row>
    <row r="984" spans="2:7" s="155" customFormat="1" ht="26.4" x14ac:dyDescent="0.3">
      <c r="B984" s="28" t="str">
        <f>'CONTROL ACTAS'!B293</f>
        <v>14.5.1</v>
      </c>
      <c r="C984" s="125" t="str">
        <f>'CONTROL ACTAS'!C293</f>
        <v>Suministro, transporte e instalación de patch panel de 24 ptos cat 6A mini-com</v>
      </c>
      <c r="D984" s="4" t="str">
        <f>'CONTROL ACTAS'!D293</f>
        <v>Und</v>
      </c>
      <c r="E984" s="6">
        <f>'CONTROL ACTAS'!M293</f>
        <v>0</v>
      </c>
      <c r="F984" s="7">
        <f>+'CONTROL ACTAS'!F293</f>
        <v>747926</v>
      </c>
      <c r="G984" s="29">
        <f t="shared" ref="G984:G999" si="37">ROUND(E984*F984,0)</f>
        <v>0</v>
      </c>
    </row>
    <row r="985" spans="2:7" s="155" customFormat="1" x14ac:dyDescent="0.3">
      <c r="B985" s="28" t="str">
        <f>'CONTROL ACTAS'!B294</f>
        <v>14.5.2</v>
      </c>
      <c r="C985" s="125" t="str">
        <f>'CONTROL ACTAS'!C294</f>
        <v>Suministro e instalación de cajas de paso 20x20x15</v>
      </c>
      <c r="D985" s="4" t="str">
        <f>'CONTROL ACTAS'!D294</f>
        <v>und</v>
      </c>
      <c r="E985" s="6">
        <f>'CONTROL ACTAS'!M294</f>
        <v>0</v>
      </c>
      <c r="F985" s="7">
        <f>+'CONTROL ACTAS'!F294</f>
        <v>65252</v>
      </c>
      <c r="G985" s="29">
        <f t="shared" si="37"/>
        <v>0</v>
      </c>
    </row>
    <row r="986" spans="2:7" s="155" customFormat="1" ht="26.4" x14ac:dyDescent="0.3">
      <c r="B986" s="28" t="str">
        <f>'CONTROL ACTAS'!B295</f>
        <v>14.5.3</v>
      </c>
      <c r="C986" s="125" t="str">
        <f>'CONTROL ACTAS'!C295</f>
        <v>Suministro, transporte e instalación de switch 24 ptos 10/1000mbps  Rackeable</v>
      </c>
      <c r="D986" s="4" t="str">
        <f>'CONTROL ACTAS'!D295</f>
        <v>und</v>
      </c>
      <c r="E986" s="6">
        <f>'CONTROL ACTAS'!M295</f>
        <v>0</v>
      </c>
      <c r="F986" s="7">
        <f>+'CONTROL ACTAS'!F295</f>
        <v>509522</v>
      </c>
      <c r="G986" s="29">
        <f t="shared" si="37"/>
        <v>0</v>
      </c>
    </row>
    <row r="987" spans="2:7" s="155" customFormat="1" ht="39.6" x14ac:dyDescent="0.3">
      <c r="B987" s="28" t="str">
        <f>'CONTROL ACTAS'!B296</f>
        <v>14.5.4</v>
      </c>
      <c r="C987" s="125" t="str">
        <f>'CONTROL ACTAS'!C296</f>
        <v>Suministro, transporte e instalación de organizador horizontal de cables 40x40 para instalar en Rack. Incluye todos los elementos necesarios para su correcta instalación y funcionamiento.</v>
      </c>
      <c r="D987" s="4" t="str">
        <f>'CONTROL ACTAS'!D296</f>
        <v>und</v>
      </c>
      <c r="E987" s="6">
        <f>'CONTROL ACTAS'!M296</f>
        <v>0</v>
      </c>
      <c r="F987" s="7">
        <f>+'CONTROL ACTAS'!F296</f>
        <v>39920</v>
      </c>
      <c r="G987" s="29">
        <f t="shared" si="37"/>
        <v>0</v>
      </c>
    </row>
    <row r="988" spans="2:7" s="155" customFormat="1" ht="52.8" x14ac:dyDescent="0.3">
      <c r="B988" s="28" t="str">
        <f>'CONTROL ACTAS'!B297</f>
        <v>14.5.5</v>
      </c>
      <c r="C988" s="125" t="str">
        <f>'CONTROL ACTAS'!C297</f>
        <v>Suministro, transporte e instalación de regleta S66 M1-25 pares AMP aprobada por E.E.PP.M para instalar en tablero de distribución telefónico. incluye fichos de puenteo, identificación y marcación de pares de  telecomunicaciones.</v>
      </c>
      <c r="D988" s="4" t="str">
        <f>'CONTROL ACTAS'!D297</f>
        <v>und</v>
      </c>
      <c r="E988" s="6">
        <f>'CONTROL ACTAS'!M297</f>
        <v>0</v>
      </c>
      <c r="F988" s="7">
        <f>+'CONTROL ACTAS'!F297</f>
        <v>139231</v>
      </c>
      <c r="G988" s="29">
        <f t="shared" si="37"/>
        <v>0</v>
      </c>
    </row>
    <row r="989" spans="2:7" s="155" customFormat="1" ht="26.4" x14ac:dyDescent="0.3">
      <c r="B989" s="28" t="str">
        <f>'CONTROL ACTAS'!B298</f>
        <v>14.5.6</v>
      </c>
      <c r="C989" s="125" t="str">
        <f>'CONTROL ACTAS'!C298</f>
        <v>Suministro, transporte e instalación UPS online 3KVA monofasica con bypass doble conversor</v>
      </c>
      <c r="D989" s="4" t="str">
        <f>'CONTROL ACTAS'!D298</f>
        <v>und</v>
      </c>
      <c r="E989" s="6">
        <f>'CONTROL ACTAS'!M298</f>
        <v>0</v>
      </c>
      <c r="F989" s="7">
        <f>+'CONTROL ACTAS'!F298</f>
        <v>2133110</v>
      </c>
      <c r="G989" s="29">
        <f t="shared" si="37"/>
        <v>0</v>
      </c>
    </row>
    <row r="990" spans="2:7" s="155" customFormat="1" ht="118.8" x14ac:dyDescent="0.3">
      <c r="B990" s="28" t="str">
        <f>'CONTROL ACTAS'!B299</f>
        <v>14.5.7</v>
      </c>
      <c r="C990" s="125" t="str">
        <f>'CONTROL ACTAS'!C299</f>
        <v>Suministro, transporte e instalación de Rack ABATIBLE, cerrado de muro 70x55x44 cms, * Fabricados en acero laminado en frío, * Parales internos ajustables con tornilleria para montaje de equipos, * Puerta frontal con lámina perforada,  Cerradura chapa llave en puerta y en la cara lateral, * Ranuras laterales para ventilación, * Perforaciones para instalar extractores de aire, * Incluye toma doble LEVITON con cable y enchufe, * Tapa trasera abatible con perforaciones para fijar en pared y entrada de cables en la parte superior e inferior, * Acabado pintura electrostática en polvo, * Color: Negro, * Cumplen especificaciones según normas EIA 310D y IEC 297</v>
      </c>
      <c r="D990" s="4" t="str">
        <f>'CONTROL ACTAS'!D299</f>
        <v>und</v>
      </c>
      <c r="E990" s="6">
        <f>'CONTROL ACTAS'!M299</f>
        <v>0</v>
      </c>
      <c r="F990" s="7">
        <f>+'CONTROL ACTAS'!F299</f>
        <v>915170</v>
      </c>
      <c r="G990" s="29">
        <f t="shared" si="37"/>
        <v>0</v>
      </c>
    </row>
    <row r="991" spans="2:7" s="155" customFormat="1" ht="26.4" x14ac:dyDescent="0.3">
      <c r="B991" s="28" t="str">
        <f>'CONTROL ACTAS'!B300</f>
        <v>14.5.8</v>
      </c>
      <c r="C991" s="125" t="str">
        <f>'CONTROL ACTAS'!C300</f>
        <v>Suministro, transporte e instalación de aditamentos para puesta a tierra Rack(Incluye herrajes y platinas y demas accesorios)</v>
      </c>
      <c r="D991" s="4" t="str">
        <f>'CONTROL ACTAS'!D300</f>
        <v>und</v>
      </c>
      <c r="E991" s="6">
        <f>'CONTROL ACTAS'!M300</f>
        <v>0</v>
      </c>
      <c r="F991" s="7">
        <f>+'CONTROL ACTAS'!F300</f>
        <v>406935</v>
      </c>
      <c r="G991" s="29">
        <f t="shared" si="37"/>
        <v>0</v>
      </c>
    </row>
    <row r="992" spans="2:7" s="155" customFormat="1" ht="26.4" x14ac:dyDescent="0.3">
      <c r="B992" s="28" t="str">
        <f>'CONTROL ACTAS'!B301</f>
        <v>14.5.9</v>
      </c>
      <c r="C992" s="125" t="str">
        <f>'CONTROL ACTAS'!C301</f>
        <v>Suministro, transporte e instalación de wall mount Enclousure 3RU (gabinetes de zona, solo herraje)</v>
      </c>
      <c r="D992" s="4" t="str">
        <f>'CONTROL ACTAS'!D301</f>
        <v>und</v>
      </c>
      <c r="E992" s="6">
        <f>'CONTROL ACTAS'!M301</f>
        <v>0</v>
      </c>
      <c r="F992" s="7">
        <f>+'CONTROL ACTAS'!F301</f>
        <v>314277</v>
      </c>
      <c r="G992" s="29">
        <f t="shared" si="37"/>
        <v>0</v>
      </c>
    </row>
    <row r="993" spans="2:7" s="155" customFormat="1" ht="26.4" x14ac:dyDescent="0.3">
      <c r="B993" s="28" t="str">
        <f>'CONTROL ACTAS'!B302</f>
        <v>14.5.10</v>
      </c>
      <c r="C993" s="125" t="str">
        <f>'CONTROL ACTAS'!C302</f>
        <v>Suministro, transporte e instalación de Pan Zone wall mount cabinete 12RU 63,5x60,4</v>
      </c>
      <c r="D993" s="4" t="str">
        <f>'CONTROL ACTAS'!D302</f>
        <v>und</v>
      </c>
      <c r="E993" s="6">
        <f>'CONTROL ACTAS'!M302</f>
        <v>0</v>
      </c>
      <c r="F993" s="7">
        <f>+'CONTROL ACTAS'!F302</f>
        <v>594467</v>
      </c>
      <c r="G993" s="29">
        <f t="shared" si="37"/>
        <v>0</v>
      </c>
    </row>
    <row r="994" spans="2:7" s="155" customFormat="1" ht="39.6" x14ac:dyDescent="0.3">
      <c r="B994" s="28" t="str">
        <f>'CONTROL ACTAS'!B303</f>
        <v>14.5.11</v>
      </c>
      <c r="C994" s="125" t="str">
        <f>'CONTROL ACTAS'!C303</f>
        <v>Suministro, transporte e instalación de patch cord cable flexible 4 pares con conectores RJ-45 en ambos extremos, cat 6A de 100 cm; preensamblado en fábrica.</v>
      </c>
      <c r="D994" s="4" t="str">
        <f>'CONTROL ACTAS'!D303</f>
        <v>und</v>
      </c>
      <c r="E994" s="6">
        <f>'CONTROL ACTAS'!M303</f>
        <v>0</v>
      </c>
      <c r="F994" s="7">
        <f>+'CONTROL ACTAS'!F303</f>
        <v>75371</v>
      </c>
      <c r="G994" s="29">
        <f t="shared" si="37"/>
        <v>0</v>
      </c>
    </row>
    <row r="995" spans="2:7" s="155" customFormat="1" ht="26.4" x14ac:dyDescent="0.3">
      <c r="B995" s="28" t="str">
        <f>'CONTROL ACTAS'!B304</f>
        <v>14.5.12</v>
      </c>
      <c r="C995" s="125" t="str">
        <f>'CONTROL ACTAS'!C304</f>
        <v>Suministro, transporte e instalación de Regleta 6 salidas con toma Naranja rackeable</v>
      </c>
      <c r="D995" s="4" t="str">
        <f>'CONTROL ACTAS'!D304</f>
        <v>und</v>
      </c>
      <c r="E995" s="6">
        <f>'CONTROL ACTAS'!M304</f>
        <v>0</v>
      </c>
      <c r="F995" s="7">
        <f>+'CONTROL ACTAS'!F304</f>
        <v>92706</v>
      </c>
      <c r="G995" s="29">
        <f t="shared" si="37"/>
        <v>0</v>
      </c>
    </row>
    <row r="996" spans="2:7" s="155" customFormat="1" ht="39.6" x14ac:dyDescent="0.3">
      <c r="B996" s="28" t="str">
        <f>'CONTROL ACTAS'!B305</f>
        <v>14.5.13</v>
      </c>
      <c r="C996" s="125" t="str">
        <f>'CONTROL ACTAS'!C305</f>
        <v>Suministro, transporte e instalación de salidas para toma de datos en canaleta de superficie Dexson blanca 40x25 con adhesivo y división. (no incluye aparatos)</v>
      </c>
      <c r="D996" s="4" t="str">
        <f>'CONTROL ACTAS'!D305</f>
        <v>und</v>
      </c>
      <c r="E996" s="6">
        <f>'CONTROL ACTAS'!M305</f>
        <v>0</v>
      </c>
      <c r="F996" s="7">
        <f>+'CONTROL ACTAS'!F305</f>
        <v>26508</v>
      </c>
      <c r="G996" s="29">
        <f t="shared" si="37"/>
        <v>0</v>
      </c>
    </row>
    <row r="997" spans="2:7" s="155" customFormat="1" ht="105.6" x14ac:dyDescent="0.3">
      <c r="B997" s="28" t="str">
        <f>'CONTROL ACTAS'!B306</f>
        <v>14.5.14</v>
      </c>
      <c r="C997" s="125" t="str">
        <f>'CONTROL ACTAS'!C306</f>
        <v>Suministro, transporte e instalación de salida doble de voz y datos RJ 45 cat 6A, aplicable a normas TIA 568A/TIA 568B, cumpla standares industriales y estén en el listado UL y además sean marca reconocida en el mercado. incluye el toma de voz y datos, caja 4x4 con tapa suplemento, faceplates, módulos, elementos asociados, marcación con placa en acrílico o térmica, ducto pvc, curvas, adaptadores terminal, pega pvc, obra civil y demás elementos necesarios para su correcta instalación.(Salida promedio 3 metros)</v>
      </c>
      <c r="D997" s="4" t="str">
        <f>'CONTROL ACTAS'!D306</f>
        <v>und</v>
      </c>
      <c r="E997" s="6">
        <f>'CONTROL ACTAS'!M306</f>
        <v>0</v>
      </c>
      <c r="F997" s="7">
        <f>+'CONTROL ACTAS'!F306</f>
        <v>135756</v>
      </c>
      <c r="G997" s="29">
        <f t="shared" si="37"/>
        <v>0</v>
      </c>
    </row>
    <row r="998" spans="2:7" s="155" customFormat="1" x14ac:dyDescent="0.3">
      <c r="B998" s="28" t="str">
        <f>'CONTROL ACTAS'!B307</f>
        <v>14.5.15</v>
      </c>
      <c r="C998" s="125" t="str">
        <f>'CONTROL ACTAS'!C307</f>
        <v xml:space="preserve">Suministro, transporte e instalación de cable utp cat 6A </v>
      </c>
      <c r="D998" s="4" t="str">
        <f>'CONTROL ACTAS'!D307</f>
        <v>m</v>
      </c>
      <c r="E998" s="6">
        <f>'CONTROL ACTAS'!M307</f>
        <v>0</v>
      </c>
      <c r="F998" s="7">
        <f>+'CONTROL ACTAS'!F307</f>
        <v>4540</v>
      </c>
      <c r="G998" s="29">
        <f t="shared" si="37"/>
        <v>0</v>
      </c>
    </row>
    <row r="999" spans="2:7" s="155" customFormat="1" ht="26.4" x14ac:dyDescent="0.3">
      <c r="B999" s="28" t="str">
        <f>'CONTROL ACTAS'!B308</f>
        <v>14.5.16</v>
      </c>
      <c r="C999" s="125" t="str">
        <f>'CONTROL ACTAS'!C308</f>
        <v>Suministro, transporte e instalación de Access Point Ubiquitti AUP-AC-LR 867mbps</v>
      </c>
      <c r="D999" s="4" t="str">
        <f>'CONTROL ACTAS'!D308</f>
        <v>und</v>
      </c>
      <c r="E999" s="6">
        <f>'CONTROL ACTAS'!M308</f>
        <v>0</v>
      </c>
      <c r="F999" s="7">
        <f>+'CONTROL ACTAS'!F308</f>
        <v>613054</v>
      </c>
      <c r="G999" s="29">
        <f t="shared" si="37"/>
        <v>0</v>
      </c>
    </row>
    <row r="1000" spans="2:7" x14ac:dyDescent="0.25">
      <c r="B1000" s="26" t="str">
        <f>'CONTROL ACTAS'!B309</f>
        <v>14.6</v>
      </c>
      <c r="C1000" s="1" t="str">
        <f>'CONTROL ACTAS'!C309</f>
        <v xml:space="preserve">RED ELÉCTRICA INTERNA </v>
      </c>
      <c r="D1000" s="2"/>
      <c r="E1000" s="2"/>
      <c r="F1000" s="3"/>
      <c r="G1000" s="27"/>
    </row>
    <row r="1001" spans="2:7" x14ac:dyDescent="0.25">
      <c r="B1001" s="31" t="str">
        <f>'CONTROL ACTAS'!B310</f>
        <v>14.6.1</v>
      </c>
      <c r="C1001" s="10" t="str">
        <f>'CONTROL ACTAS'!C310</f>
        <v xml:space="preserve">BANDEJA PORTACABLES, CANALETA Y DUCTOS </v>
      </c>
      <c r="D1001" s="11"/>
      <c r="E1001" s="11"/>
      <c r="F1001" s="127"/>
      <c r="G1001" s="171"/>
    </row>
    <row r="1002" spans="2:7" s="155" customFormat="1" ht="52.8" x14ac:dyDescent="0.3">
      <c r="B1002" s="28" t="str">
        <f>'CONTROL ACTAS'!B311</f>
        <v>14.6.1.1</v>
      </c>
      <c r="C1002" s="125" t="str">
        <f>'CONTROL ACTAS'!C311</f>
        <v>Suministro, transporte e instalación de canaleta metálica con división de 20x8 centímetros, calibre 18 MSG. Incluye tapa clip y atornillada, troqueles para red de iluminacion, incluye anclaje, marcación, obra civil y demás elementos necesarios</v>
      </c>
      <c r="D1002" s="4" t="str">
        <f>'CONTROL ACTAS'!D311</f>
        <v>m</v>
      </c>
      <c r="E1002" s="6">
        <f>'CONTROL ACTAS'!M311</f>
        <v>0</v>
      </c>
      <c r="F1002" s="7">
        <f>+'CONTROL ACTAS'!F311</f>
        <v>93111</v>
      </c>
      <c r="G1002" s="29">
        <f t="shared" ref="G1002:G1004" si="38">ROUND(E1002*F1002,0)</f>
        <v>0</v>
      </c>
    </row>
    <row r="1003" spans="2:7" s="155" customFormat="1" ht="52.8" x14ac:dyDescent="0.3">
      <c r="B1003" s="28" t="str">
        <f>'CONTROL ACTAS'!B312</f>
        <v>14.6.1.4</v>
      </c>
      <c r="C1003" s="125" t="str">
        <f>'CONTROL ACTAS'!C312</f>
        <v>Suministro, transporte e instalación de canaleta metálica con división de 10x8 centímetros, calibre 18 MSG. Incluye tapa clip y atornillada, troqueles para red de energía normal, red de energía regulada, red de voz y datos, anclaje, marcación, obra civil y demás elementos necesarios.</v>
      </c>
      <c r="D1003" s="4" t="str">
        <f>'CONTROL ACTAS'!D312</f>
        <v>m</v>
      </c>
      <c r="E1003" s="6">
        <f>'CONTROL ACTAS'!M312</f>
        <v>0</v>
      </c>
      <c r="F1003" s="7">
        <f>+'CONTROL ACTAS'!F312</f>
        <v>47903</v>
      </c>
      <c r="G1003" s="29">
        <f t="shared" si="38"/>
        <v>0</v>
      </c>
    </row>
    <row r="1004" spans="2:7" s="155" customFormat="1" ht="52.8" x14ac:dyDescent="0.3">
      <c r="B1004" s="28" t="str">
        <f>'CONTROL ACTAS'!B313</f>
        <v>14.6.1.5</v>
      </c>
      <c r="C1004" s="125" t="str">
        <f>'CONTROL ACTAS'!C313</f>
        <v>Suministro, transporte e instalación de canaleta metálica con división de 12x5 centímetros, calibre 18 MSG. Incluye tapa clip y atornillada, troqueles para red de energía normal, red de energía regulada, red de voz y datos, anclaje, marcación, obra civil y demás elementos necesarios.</v>
      </c>
      <c r="D1004" s="4" t="str">
        <f>'CONTROL ACTAS'!D313</f>
        <v>m</v>
      </c>
      <c r="E1004" s="6">
        <f>'CONTROL ACTAS'!M313</f>
        <v>0</v>
      </c>
      <c r="F1004" s="7">
        <f>+'CONTROL ACTAS'!F313</f>
        <v>62416</v>
      </c>
      <c r="G1004" s="29">
        <f t="shared" si="38"/>
        <v>0</v>
      </c>
    </row>
    <row r="1005" spans="2:7" x14ac:dyDescent="0.25">
      <c r="B1005" s="31" t="str">
        <f>'CONTROL ACTAS'!B314</f>
        <v>14.6.2</v>
      </c>
      <c r="C1005" s="10" t="str">
        <f>'CONTROL ACTAS'!C314</f>
        <v xml:space="preserve">CAJAS, TABLEROS DE CIRCUITOS, GABINETES Y RACKS </v>
      </c>
      <c r="D1005" s="11"/>
      <c r="E1005" s="11"/>
      <c r="F1005" s="127"/>
      <c r="G1005" s="171"/>
    </row>
    <row r="1006" spans="2:7" s="155" customFormat="1" ht="52.8" x14ac:dyDescent="0.3">
      <c r="B1006" s="28" t="str">
        <f>'CONTROL ACTAS'!B315</f>
        <v>14.6.2.1</v>
      </c>
      <c r="C1006" s="125" t="str">
        <f>'CONTROL ACTAS'!C315</f>
        <v>Suministro, transporte e instalación de caja metálica 20x8x5 cm de sobreponer en cold roled, pintura epóxica con tapa lisa y/o toma doble con polo a tierra para energía, con lámina calibre 20 USG con fondo metálico. Incluye accesorios para su correcta instalación.</v>
      </c>
      <c r="D1006" s="4" t="str">
        <f>'CONTROL ACTAS'!D315</f>
        <v>und</v>
      </c>
      <c r="E1006" s="6">
        <f>'CONTROL ACTAS'!M315</f>
        <v>0</v>
      </c>
      <c r="F1006" s="7">
        <f>+'CONTROL ACTAS'!F315</f>
        <v>13647</v>
      </c>
      <c r="G1006" s="29">
        <f t="shared" ref="G1006:G1012" si="39">ROUND(E1006*F1006,0)</f>
        <v>0</v>
      </c>
    </row>
    <row r="1007" spans="2:7" s="155" customFormat="1" ht="52.8" x14ac:dyDescent="0.3">
      <c r="B1007" s="28" t="str">
        <f>'CONTROL ACTAS'!B316</f>
        <v>14.6.2.2</v>
      </c>
      <c r="C1007" s="125" t="str">
        <f>'CONTROL ACTAS'!C316</f>
        <v>Suministro, transporte e instalación de caja metálica 20x8x5 cm de sobreponer en cold roled, pintura epóxica con tapa lisa y/o toma doble con polo a tierra para energía regulada, con lámina calibre 20 USG con fondo metálico. Incluye accesorios para su correcta instalación.</v>
      </c>
      <c r="D1007" s="4" t="str">
        <f>'CONTROL ACTAS'!D316</f>
        <v>und</v>
      </c>
      <c r="E1007" s="6">
        <f>'CONTROL ACTAS'!M316</f>
        <v>0</v>
      </c>
      <c r="F1007" s="7">
        <f>+'CONTROL ACTAS'!F316</f>
        <v>15847</v>
      </c>
      <c r="G1007" s="29">
        <f t="shared" si="39"/>
        <v>0</v>
      </c>
    </row>
    <row r="1008" spans="2:7" s="155" customFormat="1" ht="105.6" x14ac:dyDescent="0.3">
      <c r="B1008" s="28" t="str">
        <f>'CONTROL ACTAS'!B317</f>
        <v>14.6.2.3</v>
      </c>
      <c r="C1008" s="125" t="str">
        <f>'CONTROL ACTAS'!C317</f>
        <v>Suministro, transporte e instalación de tablero de 36 circuitos trifásico 5H, 225 Amperios, 208/120 voltios, con espacio para totalizador, lámina cold rolled calibre 18, pintura en polvo de aplicación electrostática, tipo epoxipoliéster, barraje en cobre electrolítico 99% de pureza, barras de neutro y tierra, para interruptores tipo QUICK-LAG. Incluye puerta bisagrada, chapa con llave, tarjetero, obra civil, botada de escombros y demás accesorios necesarios para su correcta instalación. Certificación RETIE y UL 67.</v>
      </c>
      <c r="D1008" s="4" t="str">
        <f>'CONTROL ACTAS'!D317</f>
        <v>und</v>
      </c>
      <c r="E1008" s="6">
        <f>'CONTROL ACTAS'!M317</f>
        <v>0</v>
      </c>
      <c r="F1008" s="7">
        <f>+'CONTROL ACTAS'!F317</f>
        <v>1485235</v>
      </c>
      <c r="G1008" s="29">
        <f t="shared" si="39"/>
        <v>0</v>
      </c>
    </row>
    <row r="1009" spans="2:7" s="155" customFormat="1" ht="105.6" x14ac:dyDescent="0.3">
      <c r="B1009" s="28" t="str">
        <f>'CONTROL ACTAS'!B318</f>
        <v>14.6.2.4</v>
      </c>
      <c r="C1009" s="125" t="str">
        <f>'CONTROL ACTAS'!C318</f>
        <v>Suministro, transporte e instalación de tablero de 30 circuitos trifásico 5H, 225 Amperios, 208/120 voltios, con espacio para totalizador, lámina cold rolled calibre 18, pintura en polvo de aplicación electrostática, tipo epoxipoliéster, barraje en cobre electrolítico 99% de pureza, barras de neutro y tierra, para interruptores tipo QUICK-LAG. Incluye puerta bisagrada, chapa con llave, tarjetero, obra civil, botada de escombros y demás accesorios necesarios para su correcta instalación. Certificación RETIE y UL 67.</v>
      </c>
      <c r="D1009" s="4" t="str">
        <f>'CONTROL ACTAS'!D318</f>
        <v>und</v>
      </c>
      <c r="E1009" s="6">
        <f>'CONTROL ACTAS'!M318</f>
        <v>0</v>
      </c>
      <c r="F1009" s="7">
        <f>+'CONTROL ACTAS'!F318</f>
        <v>1301093</v>
      </c>
      <c r="G1009" s="29">
        <f t="shared" si="39"/>
        <v>0</v>
      </c>
    </row>
    <row r="1010" spans="2:7" s="155" customFormat="1" ht="105.6" x14ac:dyDescent="0.3">
      <c r="B1010" s="28" t="str">
        <f>'CONTROL ACTAS'!B319</f>
        <v>14.6.2.5</v>
      </c>
      <c r="C1010" s="125" t="str">
        <f>'CONTROL ACTAS'!C319</f>
        <v>Suministro, transporte e instalación de tablero de 24 circuitos trifásico 5H, 225 Amperios, 208/120 voltios, con espacio para totalizador, lámina cold rolled calibre 18, pintura en polvo de aplicación electrostática, tipo epoxipoliéster, barraje en cobre electrolítico 99% de pureza, barras de neutro y tierra, para interruptores tipo QUICK-LAG. Incluye puerta bisagrada, chapa con llave, tarjetero, obra civil, botada de escombros y demás accesorios necesarios para su correcta instalación. Certificación RETIE y UL 67.</v>
      </c>
      <c r="D1010" s="4" t="str">
        <f>'CONTROL ACTAS'!D319</f>
        <v>und</v>
      </c>
      <c r="E1010" s="6">
        <f>'CONTROL ACTAS'!M319</f>
        <v>0</v>
      </c>
      <c r="F1010" s="7">
        <f>+'CONTROL ACTAS'!F319</f>
        <v>1128000</v>
      </c>
      <c r="G1010" s="29">
        <f t="shared" si="39"/>
        <v>0</v>
      </c>
    </row>
    <row r="1011" spans="2:7" s="155" customFormat="1" ht="92.4" x14ac:dyDescent="0.3">
      <c r="B1011" s="28" t="str">
        <f>'CONTROL ACTAS'!B320</f>
        <v>14.6.2.6</v>
      </c>
      <c r="C1011" s="125" t="str">
        <f>'CONTROL ACTAS'!C320</f>
        <v>Suministro, transporte e instalación de tablero de 12 circuitos trifásico 5H, 225 Amperios, 208/120 voltios, lámina cold rolled calibre 18, pintura en polvo de aplicación electrostática, tipo epoxipoliéster, barraje en cobre electrolítico 99% de pureza, barras de neutro y tierra, para interruptores tipo QUICK-LAG. Incluye puerta bisagrada, chapa con llave, tarjetero, obra civil, botada de escombros y demás accesorios necesarios para su correcta instalación. Certificación RETIE y UL 67.</v>
      </c>
      <c r="D1011" s="4" t="str">
        <f>'CONTROL ACTAS'!D320</f>
        <v>und</v>
      </c>
      <c r="E1011" s="6">
        <f>'CONTROL ACTAS'!M320</f>
        <v>0</v>
      </c>
      <c r="F1011" s="7">
        <f>+'CONTROL ACTAS'!F320</f>
        <v>507059</v>
      </c>
      <c r="G1011" s="29">
        <f t="shared" si="39"/>
        <v>0</v>
      </c>
    </row>
    <row r="1012" spans="2:7" s="155" customFormat="1" ht="39.6" x14ac:dyDescent="0.3">
      <c r="B1012" s="28" t="str">
        <f>'CONTROL ACTAS'!B321</f>
        <v>14.6.2.7</v>
      </c>
      <c r="C1012" s="125" t="str">
        <f>'CONTROL ACTAS'!C321</f>
        <v>Suministro, transporte e instalación de tablero de contador de energia, incluye caja y medidor, certificado con EPm y todos los elementos para su corrrecta instalacion</v>
      </c>
      <c r="D1012" s="4" t="str">
        <f>'CONTROL ACTAS'!D321</f>
        <v>und</v>
      </c>
      <c r="E1012" s="6">
        <f>'CONTROL ACTAS'!M321</f>
        <v>0</v>
      </c>
      <c r="F1012" s="7">
        <f>+'CONTROL ACTAS'!F321</f>
        <v>769000</v>
      </c>
      <c r="G1012" s="29">
        <f t="shared" si="39"/>
        <v>0</v>
      </c>
    </row>
    <row r="1013" spans="2:7" x14ac:dyDescent="0.25">
      <c r="B1013" s="31" t="str">
        <f>'CONTROL ACTAS'!B322</f>
        <v>14.6.3</v>
      </c>
      <c r="C1013" s="10" t="str">
        <f>'CONTROL ACTAS'!C322</f>
        <v xml:space="preserve">SALIDA DE ENERGÍA E ILUMINACIÓN </v>
      </c>
      <c r="D1013" s="11"/>
      <c r="E1013" s="11"/>
      <c r="F1013" s="127"/>
      <c r="G1013" s="171"/>
    </row>
    <row r="1014" spans="2:7" s="155" customFormat="1" ht="79.2" x14ac:dyDescent="0.3">
      <c r="B1014" s="28" t="str">
        <f>'CONTROL ACTAS'!B323</f>
        <v>14.6.3.1</v>
      </c>
      <c r="C1014" s="125" t="str">
        <f>'CONTROL ACTAS'!C323</f>
        <v>Suministro, transporte e instalación de salida de toma  (4m) expuesto, 30A, L5-30R, 2 polos y tierra, 127 V; incluye tubería expuesta EMT de 3/4", adaptadores, uniones, curvas,  pintura de identificación, cables 3Nº10 AWG HFFR, accesorios de sujeción, caja de paso o conexión de sobreponer, aparatos  certificados y en general todos los accesorios para su correcta instalación y funcionamiento.</v>
      </c>
      <c r="D1014" s="4" t="str">
        <f>'CONTROL ACTAS'!D323</f>
        <v>und</v>
      </c>
      <c r="E1014" s="6">
        <f>'CONTROL ACTAS'!M323</f>
        <v>0</v>
      </c>
      <c r="F1014" s="7">
        <f>+'CONTROL ACTAS'!F323</f>
        <v>130754</v>
      </c>
      <c r="G1014" s="29">
        <f t="shared" ref="G1014:G1039" si="40">ROUND(E1014*F1014,0)</f>
        <v>0</v>
      </c>
    </row>
    <row r="1015" spans="2:7" s="155" customFormat="1" ht="105.6" x14ac:dyDescent="0.3">
      <c r="B1015" s="28" t="str">
        <f>'CONTROL ACTAS'!B324</f>
        <v>14.6.3.2</v>
      </c>
      <c r="C1015" s="125" t="str">
        <f>'CONTROL ACTAS'!C324</f>
        <v>Suministro, transporte e instalación de salida de toma doble con polo a tierra (4m) expuesto, 15A, 125 V Tipo LEV referencia 5320 ACP y según norma NEMA 5-15R o equivalente, expuesta en tubería EMT de 3/4". Incluye toma, ducto EMT 3/4",  conductores de cobre 12 AWG-CU-PE HF FR LC CT-80ºC, cajas metálicas galvanizadas 12*12*5 de sobreponer con tapa suplemento, conectores de conexión y/o empalme, grapa metálica galvanizada doble ala, marcación con pintura de acuerdo a la norma, y demás accesorios necesarios para su correcta instalación.</v>
      </c>
      <c r="D1015" s="4" t="str">
        <f>'CONTROL ACTAS'!D324</f>
        <v>und</v>
      </c>
      <c r="E1015" s="6">
        <f>'CONTROL ACTAS'!M324</f>
        <v>0</v>
      </c>
      <c r="F1015" s="7">
        <f>+'CONTROL ACTAS'!F324</f>
        <v>0</v>
      </c>
      <c r="G1015" s="29">
        <f t="shared" si="40"/>
        <v>0</v>
      </c>
    </row>
    <row r="1016" spans="2:7" s="155" customFormat="1" ht="105.6" x14ac:dyDescent="0.3">
      <c r="B1016" s="28" t="str">
        <f>'CONTROL ACTAS'!B325</f>
        <v>14.6.3.3</v>
      </c>
      <c r="C1016" s="125" t="str">
        <f>'CONTROL ACTAS'!C325</f>
        <v>Suministro, transporte e instalación de salida de toma doble con polo a tierra (4m), empotrado, 15 A, .LEV ref 5320, 125 V y según la norma NEMA 5-15R, certificación RETIE y pruebas de conformidad UL. Incluye toma, la  tapa, cajas 4"x4" con tapa suplemento, ducto pvc de 3/4", conectores de conexión y empalme, adaptadores terminales, curvas, pega pvc, tornillos, conductores de cobre 12 AWG-CU-THHN/THWN-90ºC,  obra civil, y demás accesorios y elementos para su correcta instalación y funcionamiento.(Salida promedio de 4 m).</v>
      </c>
      <c r="D1016" s="4" t="str">
        <f>'CONTROL ACTAS'!D325</f>
        <v>und</v>
      </c>
      <c r="E1016" s="6">
        <f>'CONTROL ACTAS'!M325</f>
        <v>0</v>
      </c>
      <c r="F1016" s="7">
        <f>+'CONTROL ACTAS'!F325</f>
        <v>0</v>
      </c>
      <c r="G1016" s="29">
        <f t="shared" si="40"/>
        <v>0</v>
      </c>
    </row>
    <row r="1017" spans="2:7" s="155" customFormat="1" ht="79.2" x14ac:dyDescent="0.3">
      <c r="B1017" s="28" t="str">
        <f>'CONTROL ACTAS'!B326</f>
        <v>14.6.3.4</v>
      </c>
      <c r="C1017" s="125" t="str">
        <f>'CONTROL ACTAS'!C326</f>
        <v>Suministro, transporte e instalación de salida de tomacorriente doble regulado (3m) expuesto en EMT 3/4" con polo a tierra, 15A, 125V, ref Lev 5262-0IG naranja, certificación RETIE y pruebas de conformidad U120V. Incluye  marcación, cables 3No10 AWG HFLS, cajas de paso o conexión 12X12 con tapa suplemento, aparato certificado y en general todos los accesorios para su correcta instalación y funcionamiento.</v>
      </c>
      <c r="D1017" s="4" t="str">
        <f>'CONTROL ACTAS'!D326</f>
        <v>und</v>
      </c>
      <c r="E1017" s="6">
        <f>'CONTROL ACTAS'!M326</f>
        <v>0</v>
      </c>
      <c r="F1017" s="7">
        <f>+'CONTROL ACTAS'!F326</f>
        <v>129389</v>
      </c>
      <c r="G1017" s="29">
        <f t="shared" si="40"/>
        <v>0</v>
      </c>
    </row>
    <row r="1018" spans="2:7" s="155" customFormat="1" ht="79.2" x14ac:dyDescent="0.3">
      <c r="B1018" s="28" t="str">
        <f>'CONTROL ACTAS'!B327</f>
        <v>14.6.3.5</v>
      </c>
      <c r="C1018" s="125" t="str">
        <f>'CONTROL ACTAS'!C327</f>
        <v>Suministro, transporte e instalación de salida de tomacorriente doble regulado (4m) expuesto, con polo a tierra,en EMT 1/2" 15A, 125V, ref Lev 5262-0IG naranja, certificación RETIE y pruebas de conformidad U120V. Incluye  marcación, cables 3No12 AWG HFLS, cajas de paso o conexión 12X12 con tapa suplemento, aparato certificado y en general todos los accesorios para su correcta instalación y funcionamiento.</v>
      </c>
      <c r="D1018" s="4" t="str">
        <f>'CONTROL ACTAS'!D327</f>
        <v>und</v>
      </c>
      <c r="E1018" s="6">
        <f>'CONTROL ACTAS'!M327</f>
        <v>0</v>
      </c>
      <c r="F1018" s="7">
        <f>+'CONTROL ACTAS'!F327</f>
        <v>112837</v>
      </c>
      <c r="G1018" s="29">
        <f t="shared" si="40"/>
        <v>0</v>
      </c>
    </row>
    <row r="1019" spans="2:7" s="155" customFormat="1" ht="79.2" x14ac:dyDescent="0.3">
      <c r="B1019" s="28" t="str">
        <f>'CONTROL ACTAS'!B328</f>
        <v>14.6.3.6</v>
      </c>
      <c r="C1019" s="125" t="str">
        <f>'CONTROL ACTAS'!C328</f>
        <v>Suministro, transporte e instalación de salida de tomacorriente doble  (4m) expuesto, con polo a tierra,en EMT 1/2" 15A, 125V, ref Lev 5262-0IG naranja, certificación RETIE y pruebas de conformidad U120V. Incluye  marcación, cables 3No12 AWG HFLS, cajas de paso o conexión 12X12 con tapa suplemento, aparato certificado y en general todos los accesorios para su correcta instalación y funcionamiento.</v>
      </c>
      <c r="D1019" s="4" t="str">
        <f>'CONTROL ACTAS'!D328</f>
        <v>und</v>
      </c>
      <c r="E1019" s="6">
        <f>'CONTROL ACTAS'!M328</f>
        <v>0</v>
      </c>
      <c r="F1019" s="7">
        <f>+'CONTROL ACTAS'!F328</f>
        <v>89662</v>
      </c>
      <c r="G1019" s="29">
        <f t="shared" si="40"/>
        <v>0</v>
      </c>
    </row>
    <row r="1020" spans="2:7" s="155" customFormat="1" ht="145.19999999999999" x14ac:dyDescent="0.3">
      <c r="B1020" s="28" t="str">
        <f>'CONTROL ACTAS'!B329</f>
        <v>14.6.3.7</v>
      </c>
      <c r="C1020" s="125" t="str">
        <f>'CONTROL ACTAS'!C329</f>
        <v>Suministro, transporte e instalación de salida de toma doble con polo a tierra GFCI (4m) empotrado -15 A - 125 V, norma NEMA 5 - 15R, con Led indicador de estado, que no dispare en falso en caso de ser expuesto a condiciones de radiofrecuencia, REF LEV 7599-W, con certificado de conformidad RETIE, reconocido por la S.I.C y certificación de Underwriters Laboratories Inc UL 1493, por ducto pvc empotrado. Incluye el tomacorriente con tapa, ducto pvc 3/4", cajas 4"x4" con tapa suplemento, conectores de empalme y conexión, curvas, adaptadores terminales, pega pvc, conductores de cobre 12 AWG-CU-PE HF FR LC CT-80ºC, tornillos, obra civil y demás accesorios y elementos para su correcta instalación y funcionamiento.</v>
      </c>
      <c r="D1020" s="4" t="str">
        <f>'CONTROL ACTAS'!D329</f>
        <v>und</v>
      </c>
      <c r="E1020" s="6">
        <f>'CONTROL ACTAS'!M329</f>
        <v>0</v>
      </c>
      <c r="F1020" s="7">
        <f>+'CONTROL ACTAS'!F329</f>
        <v>115391</v>
      </c>
      <c r="G1020" s="29">
        <f t="shared" si="40"/>
        <v>0</v>
      </c>
    </row>
    <row r="1021" spans="2:7" s="155" customFormat="1" ht="145.19999999999999" x14ac:dyDescent="0.3">
      <c r="B1021" s="28" t="str">
        <f>'CONTROL ACTAS'!B330</f>
        <v>14.6.3.8</v>
      </c>
      <c r="C1021" s="125" t="str">
        <f>'CONTROL ACTAS'!C330</f>
        <v>Suministro, transporte e instalación de salida de toma doble con polo a tierra GFCI (4m) empotrado -15 A - 125 V, norma NEMA 5 - 15R, con Led indicador de estado, que no dispare en falso en caso de ser expuesto a condiciones de radiofrecuencia, REF LEV 7599-W, con certificado de conformidad RETIE, reconocido por la S.I.C y certificación de Underwriters Laboratories Inc UL 1493, por ducto pvc empotrado. Incluye el tomacorriente con tapa, ducto pvc 3/4", cajas 4"x4" con tapa suplemento, conectores de empalme y conexión, curvas, adaptadores terminales, pega pvc, conductores de cobre 10 AWG-CU-PE HF FR LC CT-80ºC, tornillos, obra civil y demás accesorios y elementos para su correcta instalación y funcionamiento.</v>
      </c>
      <c r="D1021" s="4" t="str">
        <f>'CONTROL ACTAS'!D330</f>
        <v>und</v>
      </c>
      <c r="E1021" s="6">
        <f>'CONTROL ACTAS'!M330</f>
        <v>0</v>
      </c>
      <c r="F1021" s="7">
        <f>+'CONTROL ACTAS'!F330</f>
        <v>0</v>
      </c>
      <c r="G1021" s="29">
        <f t="shared" si="40"/>
        <v>0</v>
      </c>
    </row>
    <row r="1022" spans="2:7" s="155" customFormat="1" ht="132" x14ac:dyDescent="0.3">
      <c r="B1022" s="28" t="str">
        <f>'CONTROL ACTAS'!B331</f>
        <v>14.6.3.9</v>
      </c>
      <c r="C1022" s="125" t="str">
        <f>'CONTROL ACTAS'!C331</f>
        <v>Suministro, transporte e instalación de salida de toma doble en piso (4m) empotrado -15 A - 125 V, norma NEMA 5 - 15R, con Led indicador de estado, que no dispare en falso en caso de ser expuesto a condiciones de radiofrecuencia, REF LEV 7599-W, con certificado de conformidad RETIE, reconocido por la S.I.C y certificación de Underwriters Laboratories Inc UL 1493, por ducto pvc empotrado. Incluye el tomacorriente con tapa, ducto pvc 3/4", cajas 4"x4" con tapa suplemento, conectores de empalme y conexión, curvas, adaptadores terminales, pega pvc, conductores de cobre 12 AWG-CU-PE HF FR LC CT-80ºC, tornillos, obra civil y demás accesorios y elementos para su correcta instalación y funcionamiento.</v>
      </c>
      <c r="D1022" s="4" t="str">
        <f>'CONTROL ACTAS'!D331</f>
        <v>und</v>
      </c>
      <c r="E1022" s="6">
        <f>'CONTROL ACTAS'!M331</f>
        <v>0</v>
      </c>
      <c r="F1022" s="7">
        <f>+'CONTROL ACTAS'!F331</f>
        <v>410247</v>
      </c>
      <c r="G1022" s="29">
        <f t="shared" si="40"/>
        <v>0</v>
      </c>
    </row>
    <row r="1023" spans="2:7" s="155" customFormat="1" ht="132" x14ac:dyDescent="0.3">
      <c r="B1023" s="28" t="str">
        <f>'CONTROL ACTAS'!B332</f>
        <v>14.6.3.10</v>
      </c>
      <c r="C1023" s="125" t="str">
        <f>'CONTROL ACTAS'!C332</f>
        <v>Suministro, transporte e instalación de salida de toma doble en piso (4m) empotrado -15 A - 125 V, norma NEMA 5 - 15R, con Led indicador de estado, que no dispare en falso en caso de ser expuesto a condiciones de radiofrecuencia, REF LEV 7599-W, con certificado de conformidad RETIE, reconocido por la S.I.C y certificación de Underwriters Laboratories Inc UL 1493, por ducto pvc empotrado. Incluye el tomacorriente con tapa, ducto SCH40 3/4", cajas 4"x4" con tapa suplemento, conectores de empalme y conexión, curvas, adaptadores terminales, pega pvc, conductores de cobre 12 AWG-CU-PE HF FR LC CT-80ºC, tornillos, obra civil y demás accesorios y elementos para su correcta instalación y funcionamiento.</v>
      </c>
      <c r="D1023" s="4" t="str">
        <f>'CONTROL ACTAS'!D332</f>
        <v>und</v>
      </c>
      <c r="E1023" s="6">
        <f>'CONTROL ACTAS'!M332</f>
        <v>0</v>
      </c>
      <c r="F1023" s="7">
        <f>+'CONTROL ACTAS'!F332</f>
        <v>0</v>
      </c>
      <c r="G1023" s="29">
        <f t="shared" si="40"/>
        <v>0</v>
      </c>
    </row>
    <row r="1024" spans="2:7" s="155" customFormat="1" ht="118.8" x14ac:dyDescent="0.3">
      <c r="B1024" s="28" t="str">
        <f>'CONTROL ACTAS'!B333</f>
        <v>14.6.3.11</v>
      </c>
      <c r="C1024" s="125" t="str">
        <f>'CONTROL ACTAS'!C333</f>
        <v>Suministro, transporte e instalación de salida de alumbrado (3m) expuesta en tubería EMT de 3/4", con tomacorriente de polo a tierra, 15A, 120 V, Tipo Levinton,referencia 5320 ACP y según norma NEMA 5-15R o equivalente.  Incluye toma, ducto EMT, encintada, conductores de cobre 12 AWG-CU-THNN/THWN, cajas metálicas galvanizadas 12*12*5 de sobreponer con tapa suplemento, conectores de conexión y/o empalme, grapa metálica galvanizada doble ala, marcación con pinturata de acuerdo a la norma, obra civil y demás accesorios necesarios para su correcta instalación.</v>
      </c>
      <c r="D1024" s="4" t="str">
        <f>'CONTROL ACTAS'!D333</f>
        <v>und</v>
      </c>
      <c r="E1024" s="6">
        <f>'CONTROL ACTAS'!M333</f>
        <v>0</v>
      </c>
      <c r="F1024" s="7">
        <f>+'CONTROL ACTAS'!F333</f>
        <v>93846</v>
      </c>
      <c r="G1024" s="29">
        <f t="shared" si="40"/>
        <v>0</v>
      </c>
    </row>
    <row r="1025" spans="2:7" s="155" customFormat="1" ht="118.8" x14ac:dyDescent="0.3">
      <c r="B1025" s="28" t="str">
        <f>'CONTROL ACTAS'!B334</f>
        <v>14.6.3.12</v>
      </c>
      <c r="C1025" s="125" t="str">
        <f>'CONTROL ACTAS'!C334</f>
        <v>Suministro, transporte e instalación de salida de luminaria de emergencia (3m) expuesta en tubería EMT de 3/4", con tomacorriente de polo a tierra, 15A, 120 V, Tipo Levinton,referencia 5320 ACP y según norma NEMA 5-15R o equivalente.  Incluye toma, ducto EMT, encintada, conductores de cobre 12 AWG-CU-THNN/THWN, cajas metálicas galvanizadas 12*12*5 de sobreponer con tapa suplemento, conectores de conexión y/o empalme, grapa metálica galvanizada doble ala, marcación con pinturata de acuerdo a la norma, obra civil y demás accesorios necesarios para su correcta instalación.</v>
      </c>
      <c r="D1025" s="4" t="str">
        <f>'CONTROL ACTAS'!D334</f>
        <v>und</v>
      </c>
      <c r="E1025" s="6">
        <f>'CONTROL ACTAS'!M334</f>
        <v>0</v>
      </c>
      <c r="F1025" s="7">
        <f>+'CONTROL ACTAS'!F334</f>
        <v>0</v>
      </c>
      <c r="G1025" s="29">
        <f t="shared" si="40"/>
        <v>0</v>
      </c>
    </row>
    <row r="1026" spans="2:7" s="155" customFormat="1" ht="92.4" x14ac:dyDescent="0.3">
      <c r="B1026" s="28" t="str">
        <f>'CONTROL ACTAS'!B335</f>
        <v>14.6.3.13</v>
      </c>
      <c r="C1026" s="125" t="str">
        <f>'CONTROL ACTAS'!C335</f>
        <v>Suministro, transporte e instalación de salida de luminaria de emergencia (3m) expuesta en tubería pvc de 3/4", con tomacorriente de polo a tierra, 15A, 120 V, Tipo Levinton,referencia 5320 ACP y según norma NEMA 5-15R o equivalente.  Incluye toma, ducto pvc, encintada, conductores de cobre 12 AWG-CU-THNN/THWN, cajas pvc 4x4  con tapa suplemento, soldadura, conectores de conexión y/o empalme, obra civil y demás accesorios necesarios para su correcta instalación.</v>
      </c>
      <c r="D1026" s="4" t="str">
        <f>'CONTROL ACTAS'!D335</f>
        <v>und</v>
      </c>
      <c r="E1026" s="6">
        <f>'CONTROL ACTAS'!M335</f>
        <v>0</v>
      </c>
      <c r="F1026" s="7">
        <f>+'CONTROL ACTAS'!F335</f>
        <v>60648</v>
      </c>
      <c r="G1026" s="29">
        <f t="shared" si="40"/>
        <v>0</v>
      </c>
    </row>
    <row r="1027" spans="2:7" s="155" customFormat="1" ht="52.8" x14ac:dyDescent="0.3">
      <c r="B1027" s="28" t="str">
        <f>'CONTROL ACTAS'!B336</f>
        <v>14.6.3.14</v>
      </c>
      <c r="C1027" s="125" t="str">
        <f>'CONTROL ACTAS'!C336</f>
        <v>Suministro, transporte e instalación de panel led aplique Slim 24w P23149 o similar que cumpla con los niveles de retilap ; incluye clavija y cable encauchetado 3x14AWG x 1,0m y demás accesorios para su correcta instalación.</v>
      </c>
      <c r="D1027" s="4" t="str">
        <f>'CONTROL ACTAS'!D336</f>
        <v>und</v>
      </c>
      <c r="E1027" s="6">
        <f>'CONTROL ACTAS'!M336</f>
        <v>0</v>
      </c>
      <c r="F1027" s="7">
        <f>+'CONTROL ACTAS'!F336</f>
        <v>69552</v>
      </c>
      <c r="G1027" s="29">
        <f t="shared" si="40"/>
        <v>0</v>
      </c>
    </row>
    <row r="1028" spans="2:7" s="155" customFormat="1" ht="52.8" x14ac:dyDescent="0.3">
      <c r="B1028" s="28" t="str">
        <f>'CONTROL ACTAS'!B337</f>
        <v>14.6.3.15</v>
      </c>
      <c r="C1028" s="125" t="str">
        <f>'CONTROL ACTAS'!C337</f>
        <v>Suministro, transporte e instalación de led tortuga 12w DL bulkhead p27479 o similar que cumpla con los niveles de retilap ; incluye clavija y cable encauchetado 3x14AWG x 1,0m y demás accesorios para su correcta instalación.</v>
      </c>
      <c r="D1028" s="4" t="str">
        <f>'CONTROL ACTAS'!D337</f>
        <v>und</v>
      </c>
      <c r="E1028" s="6">
        <f>'CONTROL ACTAS'!M337</f>
        <v>0</v>
      </c>
      <c r="F1028" s="7">
        <f>+'CONTROL ACTAS'!F337</f>
        <v>87052</v>
      </c>
      <c r="G1028" s="29">
        <f t="shared" si="40"/>
        <v>0</v>
      </c>
    </row>
    <row r="1029" spans="2:7" s="155" customFormat="1" ht="39.6" x14ac:dyDescent="0.3">
      <c r="B1029" s="28" t="str">
        <f>'CONTROL ACTAS'!B338</f>
        <v>14.6.3.16</v>
      </c>
      <c r="C1029" s="125" t="str">
        <f>'CONTROL ACTAS'!C338</f>
        <v>Suministro, transporte e instalación de panel led de 20w P27247 o similar que cumpla con los niveles de retilap; incluye clavija y cable encauchetado 3x14AWG x 1,0m y demás accesorios para su correcta instalación.</v>
      </c>
      <c r="D1029" s="4" t="str">
        <f>'CONTROL ACTAS'!D338</f>
        <v>und</v>
      </c>
      <c r="E1029" s="6">
        <f>'CONTROL ACTAS'!M338</f>
        <v>0</v>
      </c>
      <c r="F1029" s="7">
        <f>+'CONTROL ACTAS'!F338</f>
        <v>63552</v>
      </c>
      <c r="G1029" s="29">
        <f t="shared" si="40"/>
        <v>0</v>
      </c>
    </row>
    <row r="1030" spans="2:7" s="155" customFormat="1" ht="52.8" x14ac:dyDescent="0.3">
      <c r="B1030" s="28" t="str">
        <f>'CONTROL ACTAS'!B339</f>
        <v>14.6.3.17</v>
      </c>
      <c r="C1030" s="125" t="str">
        <f>'CONTROL ACTAS'!C339</f>
        <v>Suministro, transporte e instalación de panel led cuadrado de 40w P26993 o similar que cumpla con los niveles de retilap; incluye clavija y cable encauchetado 3x14AWG x 1,0m y demás accesorios para su correcta instalación.</v>
      </c>
      <c r="D1030" s="4" t="str">
        <f>'CONTROL ACTAS'!D339</f>
        <v>und</v>
      </c>
      <c r="E1030" s="6">
        <f>'CONTROL ACTAS'!M339</f>
        <v>0</v>
      </c>
      <c r="F1030" s="7">
        <f>+'CONTROL ACTAS'!F339</f>
        <v>100552</v>
      </c>
      <c r="G1030" s="29">
        <f t="shared" si="40"/>
        <v>0</v>
      </c>
    </row>
    <row r="1031" spans="2:7" s="155" customFormat="1" ht="52.8" x14ac:dyDescent="0.3">
      <c r="B1031" s="28" t="str">
        <f>'CONTROL ACTAS'!B340</f>
        <v>14.6.3.18</v>
      </c>
      <c r="C1031" s="125" t="str">
        <f>'CONTROL ACTAS'!C340</f>
        <v>Suministro, transporte e instalación de luminaria o lampara de aplique de 40w P27770 o similar que cumpla con los niveles de retilap; incluye clavija y cable encauchetado 3x14AWG x 1,0m y demás accesorios para su correcta instalación.</v>
      </c>
      <c r="D1031" s="4" t="str">
        <f>'CONTROL ACTAS'!D340</f>
        <v>und</v>
      </c>
      <c r="E1031" s="6">
        <f>'CONTROL ACTAS'!M340</f>
        <v>0</v>
      </c>
      <c r="F1031" s="7">
        <f>+'CONTROL ACTAS'!F340</f>
        <v>105452</v>
      </c>
      <c r="G1031" s="29">
        <f t="shared" si="40"/>
        <v>0</v>
      </c>
    </row>
    <row r="1032" spans="2:7" s="155" customFormat="1" ht="52.8" x14ac:dyDescent="0.3">
      <c r="B1032" s="28" t="str">
        <f>'CONTROL ACTAS'!B341</f>
        <v>14.6.3.19</v>
      </c>
      <c r="C1032" s="125" t="str">
        <f>'CONTROL ACTAS'!C341</f>
        <v>Suministro, transporte e instalación de lampara de emergencia R1 2X1,2W P27938 o similar que cumpla con los niveles de retilap; incluye clavija y cable encauchetado 3x14AWG x 1,0m y demás accesorios para su correcta instalación.</v>
      </c>
      <c r="D1032" s="4" t="str">
        <f>'CONTROL ACTAS'!D341</f>
        <v>und</v>
      </c>
      <c r="E1032" s="6">
        <f>'CONTROL ACTAS'!M341</f>
        <v>0</v>
      </c>
      <c r="F1032" s="7">
        <f>+'CONTROL ACTAS'!F341</f>
        <v>89552</v>
      </c>
      <c r="G1032" s="29">
        <f t="shared" si="40"/>
        <v>0</v>
      </c>
    </row>
    <row r="1033" spans="2:7" s="155" customFormat="1" ht="52.8" x14ac:dyDescent="0.3">
      <c r="B1033" s="28" t="str">
        <f>'CONTROL ACTAS'!B342</f>
        <v>14.6.3.20</v>
      </c>
      <c r="C1033" s="125" t="str">
        <f>'CONTROL ACTAS'!C342</f>
        <v>Suministro, transporte e instalación de led DECO BOLARDO 10W MV P24638 o similar que cumpla con los niveles de retilap; incluye clavija y cable encauchetado 3x14AWG x 1,0m y demás accesorios para su correcta instalación.</v>
      </c>
      <c r="D1033" s="4" t="str">
        <f>'CONTROL ACTAS'!D342</f>
        <v>und</v>
      </c>
      <c r="E1033" s="6">
        <f>'CONTROL ACTAS'!M342</f>
        <v>0</v>
      </c>
      <c r="F1033" s="7">
        <f>+'CONTROL ACTAS'!F342</f>
        <v>334463</v>
      </c>
      <c r="G1033" s="29">
        <f t="shared" si="40"/>
        <v>0</v>
      </c>
    </row>
    <row r="1034" spans="2:7" s="155" customFormat="1" ht="105.6" x14ac:dyDescent="0.3">
      <c r="B1034" s="28" t="str">
        <f>'CONTROL ACTAS'!B343</f>
        <v>14.6.3.21</v>
      </c>
      <c r="C1034" s="125" t="str">
        <f>'CONTROL ACTAS'!C343</f>
        <v>Suministro, transporte e instalación de salida de interruptor sencillo (3m), expuesta, en tubería EMT de 1/2", 15 A. TIPO Lévinton, referencia 1451, 10A, 125 V, según certificación RETIE y pruebas de conformidad UL. IIncluye interruptor, la  tapa, cajas 4"x4" con tapa suplemento, ducto EMT de 1/2", conectores de conexión y empalme, adaptadores terminales, curvas, chazos y tornillos, CABLES SINTOX 12 AWG CU  HF FR LS TC 750V 80°C , y demás accesorios y elementos para su correcta instalación y funcionamiento.</v>
      </c>
      <c r="D1034" s="4" t="str">
        <f>'CONTROL ACTAS'!D343</f>
        <v>und</v>
      </c>
      <c r="E1034" s="6">
        <f>'CONTROL ACTAS'!M343</f>
        <v>0</v>
      </c>
      <c r="F1034" s="7">
        <f>+'CONTROL ACTAS'!F343</f>
        <v>101791</v>
      </c>
      <c r="G1034" s="29">
        <f t="shared" si="40"/>
        <v>0</v>
      </c>
    </row>
    <row r="1035" spans="2:7" s="155" customFormat="1" ht="105.6" x14ac:dyDescent="0.3">
      <c r="B1035" s="28" t="str">
        <f>'CONTROL ACTAS'!B344</f>
        <v>14.6.3.22</v>
      </c>
      <c r="C1035" s="125" t="str">
        <f>'CONTROL ACTAS'!C344</f>
        <v>Suministro, transporte e instalación de salida de interruptor sencillo conmutable (3m), expuesta, en tubería EMT de 3/4", 15 A. TIPO Lévinton, referencia 1453, 10A, 125 V, según certificación RETIE y pruebas de conformidad UL. IIncluye interruptor, la  tapa, cajas 4"x4" con tapa suplemento, ducto EMT de 3/4", conectores de conexión y empalme, adaptadores terminales, curvas, chazos y tornillos, CABLES SINTOX 12 AWG CU  HF FR LS TC 750V 80°C , y demás accesorios y elementos para su correcta instalación y funcionamiento.</v>
      </c>
      <c r="D1035" s="4" t="str">
        <f>'CONTROL ACTAS'!D344</f>
        <v>und</v>
      </c>
      <c r="E1035" s="6">
        <f>'CONTROL ACTAS'!M344</f>
        <v>0</v>
      </c>
      <c r="F1035" s="7">
        <f>+'CONTROL ACTAS'!F344</f>
        <v>106491</v>
      </c>
      <c r="G1035" s="29">
        <f t="shared" si="40"/>
        <v>0</v>
      </c>
    </row>
    <row r="1036" spans="2:7" s="155" customFormat="1" ht="105.6" x14ac:dyDescent="0.3">
      <c r="B1036" s="28" t="str">
        <f>'CONTROL ACTAS'!B345</f>
        <v>14.6.3.23</v>
      </c>
      <c r="C1036" s="125" t="str">
        <f>'CONTROL ACTAS'!C345</f>
        <v>Suministro, transporte e instalación de salida de interruptor triple conmutable (3m), expuesta, en tubería EMT de 3/4", 15 A. TIPO Lévinton, referencia 1451, 10A, 125 V, según certificación RETIE y pruebas de conformidad UL. IIncluye interruptor, la  tapa, cajas 4"x4" con tapa suplemento, ducto EMT de 3/4", conectores de conexión y empalme, adaptadores terminales, curvas, chazos y tornillos, CABLES SINTOX 12 AWG CU  HF FR LS TC 750V 80°C , y demás accesorios y elementos para su correcta instalación y funcionamiento.</v>
      </c>
      <c r="D1036" s="4" t="str">
        <f>'CONTROL ACTAS'!D345</f>
        <v>und</v>
      </c>
      <c r="E1036" s="6">
        <f>'CONTROL ACTAS'!M345</f>
        <v>0</v>
      </c>
      <c r="F1036" s="7">
        <f>+'CONTROL ACTAS'!F345</f>
        <v>128835</v>
      </c>
      <c r="G1036" s="29">
        <f t="shared" si="40"/>
        <v>0</v>
      </c>
    </row>
    <row r="1037" spans="2:7" s="155" customFormat="1" ht="105.6" x14ac:dyDescent="0.3">
      <c r="B1037" s="28" t="str">
        <f>'CONTROL ACTAS'!B346</f>
        <v>14.6.3.24</v>
      </c>
      <c r="C1037" s="125" t="str">
        <f>'CONTROL ACTAS'!C346</f>
        <v>Suministro, transporte e instalación de salida de interruptor doble conmutable (3m), expuesta, en tubería EMT de 3/4", 15 A. TIPO Lévinton, referencia 1451, 10A, 125 V, según certificación RETIE y pruebas de conformidad UL. IIncluye interruptor, la  tapa, cajas 4"x4" con tapa suplemento, ducto EMT de 3/4", conectores de conexión y empalme, adaptadores terminales, curvas, chazos y tornillos, CABLES SINTOX 12 AWG CU  HF FR LS TC 750V 80°C , y demás accesorios y elementos para su correcta instalación y funcionamiento.</v>
      </c>
      <c r="D1037" s="4" t="str">
        <f>'CONTROL ACTAS'!D346</f>
        <v>und</v>
      </c>
      <c r="E1037" s="6">
        <f>'CONTROL ACTAS'!M346</f>
        <v>0</v>
      </c>
      <c r="F1037" s="7">
        <f>+'CONTROL ACTAS'!F346</f>
        <v>0</v>
      </c>
      <c r="G1037" s="29">
        <f t="shared" si="40"/>
        <v>0</v>
      </c>
    </row>
    <row r="1038" spans="2:7" s="155" customFormat="1" ht="105.6" x14ac:dyDescent="0.3">
      <c r="B1038" s="28" t="str">
        <f>'CONTROL ACTAS'!B347</f>
        <v>14.6.3.25</v>
      </c>
      <c r="C1038" s="125" t="str">
        <f>'CONTROL ACTAS'!C347</f>
        <v>Suministro, transporte e instalación de salida de interruptor doble  (3m), expuesta, en tubería EMT de 3/4", 15 A. TIPO Lévinton, referencia 1451, 10A, 125 V, según certificación RETIE y pruebas de conformidad UL. IIncluye interruptor, la  tapa, cajas 4"x4" con tapa suplemento, ducto EMT de 3/4", conectores de conexión y empalme, adaptadores terminales, curvas, chazos y tornillos, CABLES SINTOX 12 AWG CU  HF FR LS TC 750V 80°C , y demás accesorios y elementos para su correcta instalación y funcionamiento.</v>
      </c>
      <c r="D1038" s="4" t="str">
        <f>'CONTROL ACTAS'!D347</f>
        <v>und</v>
      </c>
      <c r="E1038" s="6">
        <f>'CONTROL ACTAS'!M347</f>
        <v>0</v>
      </c>
      <c r="F1038" s="7">
        <f>+'CONTROL ACTAS'!F347</f>
        <v>0</v>
      </c>
      <c r="G1038" s="29">
        <f t="shared" si="40"/>
        <v>0</v>
      </c>
    </row>
    <row r="1039" spans="2:7" s="155" customFormat="1" ht="26.4" x14ac:dyDescent="0.3">
      <c r="B1039" s="28" t="str">
        <f>'CONTROL ACTAS'!B348</f>
        <v>14.6.3.26</v>
      </c>
      <c r="C1039" s="125" t="str">
        <f>'CONTROL ACTAS'!C348</f>
        <v>Suministro, transporte e instalación de conmutador llave selectora By Pass para conmutación energía Normal-Regulada para tomas, de 30A.</v>
      </c>
      <c r="D1039" s="4" t="str">
        <f>'CONTROL ACTAS'!D348</f>
        <v>und</v>
      </c>
      <c r="E1039" s="6">
        <f>'CONTROL ACTAS'!M348</f>
        <v>0</v>
      </c>
      <c r="F1039" s="7">
        <f>+'CONTROL ACTAS'!F348</f>
        <v>1582782</v>
      </c>
      <c r="G1039" s="29">
        <f t="shared" si="40"/>
        <v>0</v>
      </c>
    </row>
    <row r="1040" spans="2:7" x14ac:dyDescent="0.25">
      <c r="B1040" s="31" t="str">
        <f>'CONTROL ACTAS'!B349</f>
        <v>14.6.4</v>
      </c>
      <c r="C1040" s="10" t="str">
        <f>'CONTROL ACTAS'!C349</f>
        <v xml:space="preserve">PROTECCIÓN ELÉCTRICAS </v>
      </c>
      <c r="D1040" s="11"/>
      <c r="E1040" s="11"/>
      <c r="F1040" s="127"/>
      <c r="G1040" s="171"/>
    </row>
    <row r="1041" spans="2:7" s="155" customFormat="1" ht="39.6" x14ac:dyDescent="0.3">
      <c r="B1041" s="28" t="str">
        <f>'CONTROL ACTAS'!B350</f>
        <v>14.6.4.1</v>
      </c>
      <c r="C1041" s="125" t="str">
        <f>'CONTROL ACTAS'!C350</f>
        <v>Suministro, transporte e instalación de interruptor automático monopolar enchufable (Breaker) de 15 - 50 Amp, tipo SWD, ICC=10 KA,120/240V no reparable, sellado y contramarcado. Certificación RETIE, UL, SA.</v>
      </c>
      <c r="D1041" s="4" t="str">
        <f>'CONTROL ACTAS'!D350</f>
        <v>und</v>
      </c>
      <c r="E1041" s="6">
        <f>'CONTROL ACTAS'!M350</f>
        <v>0</v>
      </c>
      <c r="F1041" s="7">
        <f>+'CONTROL ACTAS'!F350</f>
        <v>35943</v>
      </c>
      <c r="G1041" s="29">
        <f t="shared" ref="G1041:G1044" si="41">ROUND(E1041*F1041,0)</f>
        <v>0</v>
      </c>
    </row>
    <row r="1042" spans="2:7" s="155" customFormat="1" ht="39.6" x14ac:dyDescent="0.3">
      <c r="B1042" s="28" t="str">
        <f>'CONTROL ACTAS'!B351</f>
        <v>14.6.4.2</v>
      </c>
      <c r="C1042" s="125" t="str">
        <f>'CONTROL ACTAS'!C351</f>
        <v>Suministro, transporte e instalación de interruptor automático bipolar enchufable (Breaker) de 15 - 50 Amp, tipo SWD, ICC=10 KA,120/240V no reparable, sellado y contramarcado. Certificación RETIE, UL, SA.</v>
      </c>
      <c r="D1042" s="4" t="str">
        <f>'CONTROL ACTAS'!D351</f>
        <v>und</v>
      </c>
      <c r="E1042" s="6">
        <f>'CONTROL ACTAS'!M351</f>
        <v>0</v>
      </c>
      <c r="F1042" s="7">
        <f>+'CONTROL ACTAS'!F351</f>
        <v>55879</v>
      </c>
      <c r="G1042" s="29">
        <f t="shared" si="41"/>
        <v>0</v>
      </c>
    </row>
    <row r="1043" spans="2:7" s="155" customFormat="1" ht="39.6" x14ac:dyDescent="0.3">
      <c r="B1043" s="28" t="str">
        <f>'CONTROL ACTAS'!B352</f>
        <v>14.6.4.3</v>
      </c>
      <c r="C1043" s="125" t="str">
        <f>'CONTROL ACTAS'!C352</f>
        <v>Suministro, transporte e instalación de interruptor automático tripolar enchufable (Breaker) de 15 - 50 Amp, tipo SWD, ICC=10 KA,120/240V no reparable, sellado y contramarcado. Certificación RETIE, UL, SA.</v>
      </c>
      <c r="D1043" s="4" t="str">
        <f>'CONTROL ACTAS'!D352</f>
        <v>und</v>
      </c>
      <c r="E1043" s="6">
        <f>'CONTROL ACTAS'!M352</f>
        <v>0</v>
      </c>
      <c r="F1043" s="7">
        <f>+'CONTROL ACTAS'!F352</f>
        <v>106354</v>
      </c>
      <c r="G1043" s="29">
        <f t="shared" si="41"/>
        <v>0</v>
      </c>
    </row>
    <row r="1044" spans="2:7" s="155" customFormat="1" ht="52.8" x14ac:dyDescent="0.3">
      <c r="B1044" s="28" t="str">
        <f>'CONTROL ACTAS'!B353</f>
        <v>14.6.4.4</v>
      </c>
      <c r="C1044" s="125" t="str">
        <f>'CONTROL ACTAS'!C353</f>
        <v>Suministro, transporte e instalación de interruptor automático tripolar  industrial(Breaker) no regulable tipo EZC100N, ICC=25 KA a 240Voltios, no reparable, sellado y contramarcado de 15A -  80A. Incluye accesorios de conexión.</v>
      </c>
      <c r="D1044" s="4" t="str">
        <f>'CONTROL ACTAS'!D353</f>
        <v>und</v>
      </c>
      <c r="E1044" s="6">
        <f>'CONTROL ACTAS'!M353</f>
        <v>0</v>
      </c>
      <c r="F1044" s="7">
        <f>+'CONTROL ACTAS'!F353</f>
        <v>216149</v>
      </c>
      <c r="G1044" s="29">
        <f t="shared" si="41"/>
        <v>0</v>
      </c>
    </row>
    <row r="1045" spans="2:7" x14ac:dyDescent="0.25">
      <c r="B1045" s="31" t="str">
        <f>'CONTROL ACTAS'!B354</f>
        <v>14.6.5</v>
      </c>
      <c r="C1045" s="10" t="str">
        <f>'CONTROL ACTAS'!C354</f>
        <v xml:space="preserve">ACOMETIDAS DE ENERGÍA </v>
      </c>
      <c r="D1045" s="11"/>
      <c r="E1045" s="11"/>
      <c r="F1045" s="127"/>
      <c r="G1045" s="171"/>
    </row>
    <row r="1046" spans="2:7" s="155" customFormat="1" ht="52.8" x14ac:dyDescent="0.3">
      <c r="B1046" s="28" t="str">
        <f>'CONTROL ACTAS'!B355</f>
        <v>14.6.5.1</v>
      </c>
      <c r="C1046" s="125" t="str">
        <f>'CONTROL ACTAS'!C355</f>
        <v>Suministro, transporte e instalación de acometida trifásica en cables 3No1/0(F) + 1No1/0(T) + 1No6(T) AWG- cobre THHN/THWN-90ºC. Incluye conectores, encintada y demás accesorios para su correcta instalación y funcionamiento según RETIE.</v>
      </c>
      <c r="D1046" s="4" t="str">
        <f>'CONTROL ACTAS'!D355</f>
        <v>m</v>
      </c>
      <c r="E1046" s="6">
        <f>'CONTROL ACTAS'!M355</f>
        <v>0</v>
      </c>
      <c r="F1046" s="7">
        <f>+'CONTROL ACTAS'!F355</f>
        <v>133632</v>
      </c>
      <c r="G1046" s="29">
        <f t="shared" ref="G1046:G1049" si="42">ROUND(E1046*F1046,0)</f>
        <v>0</v>
      </c>
    </row>
    <row r="1047" spans="2:7" s="155" customFormat="1" ht="52.8" x14ac:dyDescent="0.3">
      <c r="B1047" s="28" t="str">
        <f>'CONTROL ACTAS'!B356</f>
        <v>14.6.5.2</v>
      </c>
      <c r="C1047" s="125" t="str">
        <f>'CONTROL ACTAS'!C356</f>
        <v>Suministro, transporte e instalación de acometida trifásica en cables 3No2(F) + 1No2(T) + 1No6(T) AWG- cobre THHN/THWN-90ºC. Incluye conectores, encintada y demás accesorios para su correcta instalación y funcionamiento según RETIE.</v>
      </c>
      <c r="D1047" s="4" t="str">
        <f>'CONTROL ACTAS'!D356</f>
        <v>m</v>
      </c>
      <c r="E1047" s="6">
        <f>'CONTROL ACTAS'!M356</f>
        <v>0</v>
      </c>
      <c r="F1047" s="7">
        <f>+'CONTROL ACTAS'!F356</f>
        <v>76673</v>
      </c>
      <c r="G1047" s="29">
        <f t="shared" si="42"/>
        <v>0</v>
      </c>
    </row>
    <row r="1048" spans="2:7" s="155" customFormat="1" ht="52.8" x14ac:dyDescent="0.3">
      <c r="B1048" s="28" t="str">
        <f>'CONTROL ACTAS'!B357</f>
        <v>14.6.5.3</v>
      </c>
      <c r="C1048" s="125" t="str">
        <f>'CONTROL ACTAS'!C357</f>
        <v>Suministro, transporte e instalación de acometida trifásica en cables 3No4(F) + 1No4(T) + 1No10(T) AWG- cobre THHN/THWN-90ºC. Incluye conectores, encintada y demás accesorios para su correcta instalación y funcionamiento según RETIE.</v>
      </c>
      <c r="D1048" s="4" t="str">
        <f>'CONTROL ACTAS'!D357</f>
        <v>m</v>
      </c>
      <c r="E1048" s="6">
        <f>'CONTROL ACTAS'!M357</f>
        <v>0</v>
      </c>
      <c r="F1048" s="7">
        <f>+'CONTROL ACTAS'!F357</f>
        <v>54712</v>
      </c>
      <c r="G1048" s="29">
        <f t="shared" si="42"/>
        <v>0</v>
      </c>
    </row>
    <row r="1049" spans="2:7" s="155" customFormat="1" ht="52.8" x14ac:dyDescent="0.3">
      <c r="B1049" s="28" t="str">
        <f>'CONTROL ACTAS'!B358</f>
        <v>14.6.5.4</v>
      </c>
      <c r="C1049" s="125" t="str">
        <f>'CONTROL ACTAS'!C358</f>
        <v>Suministro, transporte e instalación de acometida trifásica en cables 3No8(F) + 1No8(T) + 1No10(T) AWG- cobre THHN/THWN-90ºC. Incluye conectores, encintada y demás accesorios para su correcta instalación y funcionamiento según RETIE.</v>
      </c>
      <c r="D1049" s="4" t="str">
        <f>'CONTROL ACTAS'!D358</f>
        <v>m</v>
      </c>
      <c r="E1049" s="6">
        <f>'CONTROL ACTAS'!M358</f>
        <v>0</v>
      </c>
      <c r="F1049" s="7">
        <f>+'CONTROL ACTAS'!F358</f>
        <v>29240</v>
      </c>
      <c r="G1049" s="29">
        <f t="shared" si="42"/>
        <v>0</v>
      </c>
    </row>
    <row r="1050" spans="2:7" x14ac:dyDescent="0.25">
      <c r="B1050" s="31" t="str">
        <f>'CONTROL ACTAS'!B359</f>
        <v>14.6.6</v>
      </c>
      <c r="C1050" s="10" t="str">
        <f>'CONTROL ACTAS'!C359</f>
        <v xml:space="preserve">ACOMETIDAS Y ALIMENTADORES </v>
      </c>
      <c r="D1050" s="11"/>
      <c r="E1050" s="11"/>
      <c r="F1050" s="127"/>
      <c r="G1050" s="171"/>
    </row>
    <row r="1051" spans="2:7" s="155" customFormat="1" ht="39.6" x14ac:dyDescent="0.3">
      <c r="B1051" s="28" t="str">
        <f>'CONTROL ACTAS'!B360</f>
        <v>14.6.6.1</v>
      </c>
      <c r="C1051" s="125" t="str">
        <f>'CONTROL ACTAS'!C360</f>
        <v xml:space="preserve">Suministro e instalación de cable encauchetado 3No12  AWG-CU-THW por canaleta, Incluye empalme, correas de amarre y demás accesorios necesarios para su correcta instalación. </v>
      </c>
      <c r="D1051" s="4" t="str">
        <f>'CONTROL ACTAS'!D360</f>
        <v>m</v>
      </c>
      <c r="E1051" s="6">
        <f>'CONTROL ACTAS'!M360</f>
        <v>0</v>
      </c>
      <c r="F1051" s="7">
        <f>+'CONTROL ACTAS'!F360</f>
        <v>12484</v>
      </c>
      <c r="G1051" s="29">
        <f t="shared" ref="G1051:G1059" si="43">ROUND(E1051*F1051,0)</f>
        <v>0</v>
      </c>
    </row>
    <row r="1052" spans="2:7" s="155" customFormat="1" ht="39.6" x14ac:dyDescent="0.3">
      <c r="B1052" s="28" t="str">
        <f>'CONTROL ACTAS'!B361</f>
        <v>14.6.6.2</v>
      </c>
      <c r="C1052" s="125" t="str">
        <f>'CONTROL ACTAS'!C361</f>
        <v xml:space="preserve">Suministro e instalación de cable encauchetado 3No10  AWG-CU-THW por canaleta, Incluye empalme, correas de amarre y demás accesorios necesarios para su correcta instalación. </v>
      </c>
      <c r="D1052" s="4" t="str">
        <f>'CONTROL ACTAS'!D361</f>
        <v>m</v>
      </c>
      <c r="E1052" s="6">
        <f>'CONTROL ACTAS'!M361</f>
        <v>0</v>
      </c>
      <c r="F1052" s="7">
        <f>+'CONTROL ACTAS'!F361</f>
        <v>16331</v>
      </c>
      <c r="G1052" s="29">
        <f t="shared" si="43"/>
        <v>0</v>
      </c>
    </row>
    <row r="1053" spans="2:7" s="155" customFormat="1" ht="26.4" x14ac:dyDescent="0.3">
      <c r="B1053" s="28" t="str">
        <f>'CONTROL ACTAS'!B362</f>
        <v>14.6.6.3</v>
      </c>
      <c r="C1053" s="125" t="str">
        <f>'CONTROL ACTAS'!C362</f>
        <v>Suministro, transporte e instalación de  alimentador en 3No12 AWG Cable de AWG-CUTHHN/THWN-90ºC -2  600V TC.</v>
      </c>
      <c r="D1053" s="4" t="str">
        <f>'CONTROL ACTAS'!D362</f>
        <v>m</v>
      </c>
      <c r="E1053" s="6">
        <f>'CONTROL ACTAS'!M362</f>
        <v>0</v>
      </c>
      <c r="F1053" s="7">
        <f>+'CONTROL ACTAS'!F362</f>
        <v>12169</v>
      </c>
      <c r="G1053" s="29">
        <f t="shared" si="43"/>
        <v>0</v>
      </c>
    </row>
    <row r="1054" spans="2:7" s="155" customFormat="1" ht="26.4" x14ac:dyDescent="0.3">
      <c r="B1054" s="28" t="str">
        <f>'CONTROL ACTAS'!B363</f>
        <v>14.6.6.4</v>
      </c>
      <c r="C1054" s="125" t="str">
        <f>'CONTROL ACTAS'!C363</f>
        <v>Suministro, transporte e instalación de  alimentador en 3No10 AWG Cable de AWG-CUTHHN/THWN-90ºC -2  600V TC.</v>
      </c>
      <c r="D1054" s="4" t="str">
        <f>'CONTROL ACTAS'!D363</f>
        <v>m</v>
      </c>
      <c r="E1054" s="6">
        <f>'CONTROL ACTAS'!M363</f>
        <v>0</v>
      </c>
      <c r="F1054" s="7">
        <f>+'CONTROL ACTAS'!F363</f>
        <v>14848</v>
      </c>
      <c r="G1054" s="29">
        <f t="shared" si="43"/>
        <v>0</v>
      </c>
    </row>
    <row r="1055" spans="2:7" s="155" customFormat="1" ht="52.8" x14ac:dyDescent="0.3">
      <c r="B1055" s="28" t="str">
        <f>'CONTROL ACTAS'!B364</f>
        <v>14.6.6.5</v>
      </c>
      <c r="C1055" s="125" t="str">
        <f>'CONTROL ACTAS'!C364</f>
        <v>Suministro, transporte e instalación de tubería metálica EMT  diámetro 3/4". Incluye adaptadores, uniones, curvas, grapas  doble ala  pintura de identificación, resanes en mortero 1:4 y demás accesorios necesarios para su correcta instalación.</v>
      </c>
      <c r="D1055" s="4" t="str">
        <f>'CONTROL ACTAS'!D364</f>
        <v>m</v>
      </c>
      <c r="E1055" s="6">
        <f>'CONTROL ACTAS'!M364</f>
        <v>0</v>
      </c>
      <c r="F1055" s="7">
        <f>+'CONTROL ACTAS'!F364</f>
        <v>16269</v>
      </c>
      <c r="G1055" s="29">
        <f t="shared" si="43"/>
        <v>0</v>
      </c>
    </row>
    <row r="1056" spans="2:7" s="155" customFormat="1" ht="52.8" x14ac:dyDescent="0.3">
      <c r="B1056" s="28" t="str">
        <f>'CONTROL ACTAS'!B365</f>
        <v>14.6.6.6</v>
      </c>
      <c r="C1056" s="125" t="str">
        <f>'CONTROL ACTAS'!C365</f>
        <v>Suministro e instalación de tubería EMT diámetro 1/2". Incluye adaptadores, uniones, curvas, accesorios de sujeción, pintura de identificación, resanes en mortero 1:4 y demás accesorios necesarios para su correcta instalación.</v>
      </c>
      <c r="D1056" s="4" t="str">
        <f>'CONTROL ACTAS'!D365</f>
        <v>m</v>
      </c>
      <c r="E1056" s="6">
        <f>'CONTROL ACTAS'!M365</f>
        <v>0</v>
      </c>
      <c r="F1056" s="7">
        <f>+'CONTROL ACTAS'!F365</f>
        <v>13970</v>
      </c>
      <c r="G1056" s="29">
        <f t="shared" si="43"/>
        <v>0</v>
      </c>
    </row>
    <row r="1057" spans="1:8" s="155" customFormat="1" ht="105.6" x14ac:dyDescent="0.3">
      <c r="B1057" s="28" t="str">
        <f>'CONTROL ACTAS'!B366</f>
        <v>14.6.6.7</v>
      </c>
      <c r="C1057" s="125" t="str">
        <f>'CONTROL ACTAS'!C366</f>
        <v>Suministro, transporte e instalación de tablero de 4 circuitos monofásico con espacio para totalizador tipo NTQ-412-TSQ 5H, 225 Amperios, 240/120 voltios, lámina de lámina cold rolled calibre 18, pintura en polvo de aplicación electrostática, tipo epoxi poliéster, barraje en cobre electrolítico 99% de pureza, barras de neutro y tierra, para interruptores tipo QUICK-LAG. Incluye puerta bisagrada, chapa con llave, tarjetero, obra civil, botada de escombros y demás accesorios necesarios para su correcta  instalación. Certificación RETIE y UL 67.</v>
      </c>
      <c r="D1057" s="4" t="str">
        <f>'CONTROL ACTAS'!D366</f>
        <v>und</v>
      </c>
      <c r="E1057" s="6">
        <f>'CONTROL ACTAS'!M366</f>
        <v>0</v>
      </c>
      <c r="F1057" s="7">
        <f>+'CONTROL ACTAS'!F366</f>
        <v>126518</v>
      </c>
      <c r="G1057" s="29">
        <f t="shared" si="43"/>
        <v>0</v>
      </c>
    </row>
    <row r="1058" spans="1:8" s="155" customFormat="1" x14ac:dyDescent="0.3">
      <c r="B1058" s="28" t="str">
        <f>'CONTROL ACTAS'!B367</f>
        <v>14.6.6.8</v>
      </c>
      <c r="C1058" s="125" t="str">
        <f>'CONTROL ACTAS'!C367</f>
        <v>Rack sistema cableado estructurado</v>
      </c>
      <c r="D1058" s="4" t="str">
        <f>'CONTROL ACTAS'!D367</f>
        <v>und</v>
      </c>
      <c r="E1058" s="6">
        <f>'CONTROL ACTAS'!M367</f>
        <v>0</v>
      </c>
      <c r="F1058" s="7">
        <f>+'CONTROL ACTAS'!F367</f>
        <v>3047571</v>
      </c>
      <c r="G1058" s="29">
        <f t="shared" si="43"/>
        <v>0</v>
      </c>
    </row>
    <row r="1059" spans="1:8" s="155" customFormat="1" ht="26.4" x14ac:dyDescent="0.3">
      <c r="B1059" s="28" t="str">
        <f>'CONTROL ACTAS'!B368</f>
        <v>14.6.6.9</v>
      </c>
      <c r="C1059" s="125" t="str">
        <f>'CONTROL ACTAS'!C368</f>
        <v>Suministro e instalaciónde Rack net verse (600mm x 1187mm x1070mm) para MCD</v>
      </c>
      <c r="D1059" s="4" t="str">
        <f>'CONTROL ACTAS'!D368</f>
        <v>und</v>
      </c>
      <c r="E1059" s="6">
        <f>'CONTROL ACTAS'!M368</f>
        <v>0</v>
      </c>
      <c r="F1059" s="7">
        <f>+'CONTROL ACTAS'!F368</f>
        <v>5895546</v>
      </c>
      <c r="G1059" s="29">
        <f t="shared" si="43"/>
        <v>0</v>
      </c>
    </row>
    <row r="1060" spans="1:8" x14ac:dyDescent="0.25">
      <c r="B1060" s="31" t="str">
        <f>'CONTROL ACTAS'!B369</f>
        <v>14.6.7</v>
      </c>
      <c r="C1060" s="10" t="str">
        <f>'CONTROL ACTAS'!C369</f>
        <v>Certificacion y legalizacion</v>
      </c>
      <c r="D1060" s="11"/>
      <c r="E1060" s="11"/>
      <c r="F1060" s="127"/>
      <c r="G1060" s="171"/>
    </row>
    <row r="1061" spans="1:8" x14ac:dyDescent="0.25">
      <c r="A1061" s="155"/>
      <c r="B1061" s="28" t="str">
        <f>'CONTROL ACTAS'!B370</f>
        <v>14.6.7.1</v>
      </c>
      <c r="C1061" s="125" t="str">
        <f>'CONTROL ACTAS'!C370</f>
        <v xml:space="preserve">Certificacion RETIE </v>
      </c>
      <c r="D1061" s="4" t="str">
        <f>'CONTROL ACTAS'!D370</f>
        <v>und</v>
      </c>
      <c r="E1061" s="6">
        <f>'CONTROL ACTAS'!M370</f>
        <v>0</v>
      </c>
      <c r="F1061" s="7">
        <f>+'CONTROL ACTAS'!F370</f>
        <v>11500000</v>
      </c>
      <c r="G1061" s="29">
        <f t="shared" ref="G1061:G1063" si="44">ROUND(E1061*F1061,0)</f>
        <v>0</v>
      </c>
      <c r="H1061" s="155"/>
    </row>
    <row r="1062" spans="1:8" x14ac:dyDescent="0.25">
      <c r="A1062" s="155"/>
      <c r="B1062" s="28" t="str">
        <f>'CONTROL ACTAS'!B371</f>
        <v>14.6.7.2</v>
      </c>
      <c r="C1062" s="125" t="str">
        <f>'CONTROL ACTAS'!C371</f>
        <v>Certificacion RETILAP</v>
      </c>
      <c r="D1062" s="4" t="str">
        <f>'CONTROL ACTAS'!D371</f>
        <v>und</v>
      </c>
      <c r="E1062" s="6">
        <f>'CONTROL ACTAS'!M371</f>
        <v>0</v>
      </c>
      <c r="F1062" s="7">
        <f>+'CONTROL ACTAS'!F371</f>
        <v>6500000</v>
      </c>
      <c r="G1062" s="29">
        <f t="shared" si="44"/>
        <v>0</v>
      </c>
      <c r="H1062" s="155"/>
    </row>
    <row r="1063" spans="1:8" x14ac:dyDescent="0.25">
      <c r="A1063" s="155"/>
      <c r="B1063" s="28" t="str">
        <f>'CONTROL ACTAS'!B372</f>
        <v>14.6.7.3</v>
      </c>
      <c r="C1063" s="125" t="str">
        <f>'CONTROL ACTAS'!C372</f>
        <v>Legalización ante el operador de Red</v>
      </c>
      <c r="D1063" s="4" t="str">
        <f>'CONTROL ACTAS'!D372</f>
        <v>und</v>
      </c>
      <c r="E1063" s="6">
        <f>'CONTROL ACTAS'!M372</f>
        <v>0</v>
      </c>
      <c r="F1063" s="7">
        <f>+'CONTROL ACTAS'!F372</f>
        <v>1400000</v>
      </c>
      <c r="G1063" s="29">
        <f t="shared" si="44"/>
        <v>0</v>
      </c>
      <c r="H1063" s="155"/>
    </row>
    <row r="1064" spans="1:8" x14ac:dyDescent="0.25">
      <c r="B1064" s="26">
        <f>'CONTROL ACTAS'!B373</f>
        <v>15</v>
      </c>
      <c r="C1064" s="1" t="str">
        <f>'CONTROL ACTAS'!C373</f>
        <v xml:space="preserve">CAPITULO 15 - RED CONTRA INCENDIOS </v>
      </c>
      <c r="D1064" s="2"/>
      <c r="E1064" s="2"/>
      <c r="F1064" s="3"/>
      <c r="G1064" s="27"/>
    </row>
    <row r="1065" spans="1:8" ht="66" x14ac:dyDescent="0.25">
      <c r="A1065" s="155"/>
      <c r="B1065" s="28" t="str">
        <f>'CONTROL ACTAS'!B374</f>
        <v>15.1</v>
      </c>
      <c r="C1065" s="125" t="str">
        <f>'CONTROL ACTAS'!C374</f>
        <v>Suministro, transporte e instalación de TUBERÍA GALVANIZADA DE 1 1/2" TIPO PESADA PARA RED DE INCENDIO. Incluye suministro y transporte de los materiales, la válvulas, accesorios, materiales varios y todos  los demás elementos necesario para su correcta instalación, según especificaciones técnicas NFPA.</v>
      </c>
      <c r="D1065" s="4" t="str">
        <f>'CONTROL ACTAS'!D374</f>
        <v>m</v>
      </c>
      <c r="E1065" s="6">
        <f>'CONTROL ACTAS'!M374</f>
        <v>0</v>
      </c>
      <c r="F1065" s="7">
        <f>+'CONTROL ACTAS'!F374</f>
        <v>52336</v>
      </c>
      <c r="G1065" s="29">
        <f t="shared" ref="G1065:G1093" si="45">ROUND(E1065*F1065,0)</f>
        <v>0</v>
      </c>
    </row>
    <row r="1066" spans="1:8" ht="118.8" x14ac:dyDescent="0.25">
      <c r="A1066" s="155"/>
      <c r="B1066" s="28" t="str">
        <f>'CONTROL ACTAS'!B375</f>
        <v>15.2</v>
      </c>
      <c r="C1066" s="125" t="str">
        <f>'CONTROL ACTAS'!C375</f>
        <v>Suministro, transporte e instalación de TUBERÍA (Acero Galvanizado) Sch 40, diámetro 2", incluye todos los accesorios en acero galvanizado de diámetro 2" que se requieran para su correcta instalación. Estos deberán estar correctamente roscados y tornillados usando teflón, sin presentar fugas, fisuras o cualquier otra clase de anomalía. Incluye además las perforaciones (canchas) de paredes o pisos que lo requieran incluyendo cargue, transporte y botada de escombros en botaderos oficiales o donde indique la interventoría. Está se instalará para la red contra incendios que se encuentre expuesta.</v>
      </c>
      <c r="D1066" s="4" t="str">
        <f>'CONTROL ACTAS'!D375</f>
        <v>m</v>
      </c>
      <c r="E1066" s="6">
        <f>'CONTROL ACTAS'!M375</f>
        <v>0</v>
      </c>
      <c r="F1066" s="7">
        <f>+'CONTROL ACTAS'!F375</f>
        <v>68105</v>
      </c>
      <c r="G1066" s="29">
        <f t="shared" si="45"/>
        <v>0</v>
      </c>
    </row>
    <row r="1067" spans="1:8" ht="118.8" x14ac:dyDescent="0.25">
      <c r="A1067" s="155"/>
      <c r="B1067" s="28" t="str">
        <f>'CONTROL ACTAS'!B376</f>
        <v>15.3</v>
      </c>
      <c r="C1067" s="125" t="str">
        <f>'CONTROL ACTAS'!C376</f>
        <v>Suministro, transporte e instalación de TUBERÍA (Acero Galvanizado) Sch 40, diámetro 2 1/2", incluye todos los accesorios en acero galvanizado de diámetro 2 1/2" que se requieran para su correcta instalación. Estos deberán estar correctamente roscados y tornillados usando teflón, sin presentar fugas, fisuras o cualquier otra clase de anomalía. Incluye además las perforaciones (canchas) de paredes o pisos que lo requieran incluyendo cargue, transporte y botada de escombros en botaderos oficiales o donde indique la interventoría. Está se instalará para la red contra incendios que se encuentre expuesta.</v>
      </c>
      <c r="D1067" s="4" t="str">
        <f>'CONTROL ACTAS'!D376</f>
        <v>m</v>
      </c>
      <c r="E1067" s="6">
        <f>'CONTROL ACTAS'!M376</f>
        <v>0</v>
      </c>
      <c r="F1067" s="7">
        <f>+'CONTROL ACTAS'!F376</f>
        <v>95049</v>
      </c>
      <c r="G1067" s="29">
        <f t="shared" si="45"/>
        <v>0</v>
      </c>
    </row>
    <row r="1068" spans="1:8" ht="92.4" x14ac:dyDescent="0.25">
      <c r="A1068" s="155"/>
      <c r="B1068" s="28" t="str">
        <f>'CONTROL ACTAS'!B377</f>
        <v>15.4</v>
      </c>
      <c r="C1068" s="125" t="str">
        <f>'CONTROL ACTAS'!C377</f>
        <v>Suministro, transporte e instalación de GABINETE PARA RED CONTRA INCENDIO DE 0,77x0,77x0,22 con canastilla para soporte de manquera de incendio. Incluye válvula 1 1/2" diámetro 38mm, hacha pico 4 1/2 lb con cabo de madera, extintor multipropósito, llave Spaner boca fija de 1 1/2" diámetro 38mm, manguera de 1 1/2" diámetro 38mm L=30mn tapa en vidrio esmerilado y todo lo necesario para su correcta instalación y funcionamiento.</v>
      </c>
      <c r="D1068" s="4" t="str">
        <f>'CONTROL ACTAS'!D377</f>
        <v>m</v>
      </c>
      <c r="E1068" s="6">
        <f>'CONTROL ACTAS'!M377</f>
        <v>0</v>
      </c>
      <c r="F1068" s="7">
        <f>+'CONTROL ACTAS'!F377</f>
        <v>450440</v>
      </c>
      <c r="G1068" s="29">
        <f t="shared" si="45"/>
        <v>0</v>
      </c>
    </row>
    <row r="1069" spans="1:8" ht="118.8" x14ac:dyDescent="0.25">
      <c r="A1069" s="155"/>
      <c r="B1069" s="28" t="str">
        <f>'CONTROL ACTAS'!B378</f>
        <v>15.5</v>
      </c>
      <c r="C1069" s="125" t="str">
        <f>'CONTROL ACTAS'!C378</f>
        <v>Suministro, transporte e instalación de TUBERÍA (Acero Galvanizado) Sch 40, diámetro 1 1/4", incluye todos los accesorios en acero galvanizado de diámetro 1 1/4" que se requieran para su correcta instalación. Estos deberán estar correctamente roscados y tornillados usando teflón, sin presentar fugas, fisuras o cualquier otra clase de anomalía. Incluye además las perforaciones (canchas) de paredes o pisos que lo requieran incluyendo cargue, transporte y botada de escombros en botaderos oficiales o donde indique la interventoría. Está se instalará para la red contra incendios que se encuentre expuesta.</v>
      </c>
      <c r="D1069" s="4" t="str">
        <f>'CONTROL ACTAS'!D378</f>
        <v>m</v>
      </c>
      <c r="E1069" s="6">
        <f>'CONTROL ACTAS'!M378</f>
        <v>0</v>
      </c>
      <c r="F1069" s="7">
        <f>+'CONTROL ACTAS'!F378</f>
        <v>55805</v>
      </c>
      <c r="G1069" s="29">
        <f t="shared" si="45"/>
        <v>0</v>
      </c>
    </row>
    <row r="1070" spans="1:8" ht="39.6" x14ac:dyDescent="0.25">
      <c r="A1070" s="155"/>
      <c r="B1070" s="28" t="str">
        <f>'CONTROL ACTAS'!B379</f>
        <v>15.6</v>
      </c>
      <c r="C1070" s="125" t="str">
        <f>'CONTROL ACTAS'!C379</f>
        <v>Suministro, transporte e instalación de SIAMESA EN BRONCE DE DIÁMETRO DE 4". Incluye todos los elementos necesarios para su correcta instalación y funcionamiento.</v>
      </c>
      <c r="D1070" s="4" t="str">
        <f>'CONTROL ACTAS'!D379</f>
        <v>m</v>
      </c>
      <c r="E1070" s="6">
        <f>'CONTROL ACTAS'!M379</f>
        <v>0</v>
      </c>
      <c r="F1070" s="7">
        <f>+'CONTROL ACTAS'!F379</f>
        <v>957777</v>
      </c>
      <c r="G1070" s="29">
        <f t="shared" si="45"/>
        <v>0</v>
      </c>
    </row>
    <row r="1071" spans="1:8" ht="39.6" x14ac:dyDescent="0.25">
      <c r="A1071" s="155"/>
      <c r="B1071" s="28" t="str">
        <f>'CONTROL ACTAS'!B380</f>
        <v>15.7</v>
      </c>
      <c r="C1071" s="125" t="str">
        <f>'CONTROL ACTAS'!C380</f>
        <v>Suministro, transporte e instalación de VÁLVULA COMPUERTA marca RW 2 1/2" o equivalente. Se entregará debidamente instalada sin presencia de fugas ni fisuras, sometida al sistema ya presurizado.</v>
      </c>
      <c r="D1071" s="4" t="str">
        <f>'CONTROL ACTAS'!D380</f>
        <v>Und</v>
      </c>
      <c r="E1071" s="6">
        <f>'CONTROL ACTAS'!M380</f>
        <v>0</v>
      </c>
      <c r="F1071" s="7">
        <f>+'CONTROL ACTAS'!F380</f>
        <v>323425</v>
      </c>
      <c r="G1071" s="29">
        <f t="shared" si="45"/>
        <v>0</v>
      </c>
    </row>
    <row r="1072" spans="1:8" ht="118.8" x14ac:dyDescent="0.25">
      <c r="A1072" s="155"/>
      <c r="B1072" s="28" t="str">
        <f>'CONTROL ACTAS'!B381</f>
        <v>15.8</v>
      </c>
      <c r="C1072" s="125" t="str">
        <f>'CONTROL ACTAS'!C381</f>
        <v>Suministro, transporte e instalación de TUBERÍA (Acero Galvanizado) Sch 40, diámetro 3", incluye todos los accesorios en acero galvanizado de diámetro 3" que se requieran para su correcta instalación. Estos deberán estar correctamente roscados y tornillados usando teflón, sin presentar fugas, fisuras o cualquier otra clase de anomalía. Incluye además las perforaciones (canchas) de paredes o pisos que lo requieran incluyendo cargue, transporte y botada de escombros en botaderos oficiales o donde indique la interventoría. Está se instalará para la red contra incendios que se encuentre expuesta.</v>
      </c>
      <c r="D1072" s="4" t="str">
        <f>'CONTROL ACTAS'!D381</f>
        <v>Und</v>
      </c>
      <c r="E1072" s="6">
        <f>'CONTROL ACTAS'!M381</f>
        <v>0</v>
      </c>
      <c r="F1072" s="7">
        <f>+'CONTROL ACTAS'!F381</f>
        <v>113579</v>
      </c>
      <c r="G1072" s="29">
        <f t="shared" si="45"/>
        <v>0</v>
      </c>
    </row>
    <row r="1073" spans="1:7" x14ac:dyDescent="0.25">
      <c r="A1073" s="155"/>
      <c r="B1073" s="28" t="str">
        <f>'CONTROL ACTAS'!B382</f>
        <v>15.9</v>
      </c>
      <c r="C1073" s="125" t="str">
        <f>'CONTROL ACTAS'!C382</f>
        <v>Bomba DIESEL horizontal carcaza bipartida 400 GPM a 155PSI</v>
      </c>
      <c r="D1073" s="4" t="str">
        <f>'CONTROL ACTAS'!D382</f>
        <v>Und</v>
      </c>
      <c r="E1073" s="6">
        <f>'CONTROL ACTAS'!M382</f>
        <v>0</v>
      </c>
      <c r="F1073" s="7">
        <f>+'CONTROL ACTAS'!F382</f>
        <v>65379010</v>
      </c>
      <c r="G1073" s="29">
        <f t="shared" si="45"/>
        <v>0</v>
      </c>
    </row>
    <row r="1074" spans="1:7" x14ac:dyDescent="0.25">
      <c r="A1074" s="155"/>
      <c r="B1074" s="28" t="str">
        <f>'CONTROL ACTAS'!B383</f>
        <v>15.10</v>
      </c>
      <c r="C1074" s="125" t="str">
        <f>'CONTROL ACTAS'!C383</f>
        <v>Bomba jockey electrica 5 GPM a 165 PSI</v>
      </c>
      <c r="D1074" s="4" t="str">
        <f>'CONTROL ACTAS'!D383</f>
        <v>Und</v>
      </c>
      <c r="E1074" s="6">
        <f>'CONTROL ACTAS'!M383</f>
        <v>0</v>
      </c>
      <c r="F1074" s="7">
        <f>+'CONTROL ACTAS'!F383</f>
        <v>24183853</v>
      </c>
      <c r="G1074" s="29">
        <f t="shared" si="45"/>
        <v>0</v>
      </c>
    </row>
    <row r="1075" spans="1:7" ht="66" x14ac:dyDescent="0.25">
      <c r="A1075" s="155"/>
      <c r="B1075" s="28" t="str">
        <f>'CONTROL ACTAS'!B384</f>
        <v>15.11</v>
      </c>
      <c r="C1075" s="125" t="str">
        <f>'CONTROL ACTAS'!C384</f>
        <v>Suministro, transporte e instalación de Válvula de Control OS&amp;Y, 4" incluye "Tamper suiche" deberá ser una válvula indicadora aprobada por U.L o F.M (O.S.&amp;Y.). Debe instalarse luego de la válvula principal de control, un switch de flujo aprobado por UL o FM Incluye todos los elementos requeridos para su correcta instalación y funcionamiento.</v>
      </c>
      <c r="D1075" s="4" t="str">
        <f>'CONTROL ACTAS'!D384</f>
        <v>Und</v>
      </c>
      <c r="E1075" s="6">
        <f>'CONTROL ACTAS'!M384</f>
        <v>0</v>
      </c>
      <c r="F1075" s="7">
        <f>+'CONTROL ACTAS'!F384</f>
        <v>2846287</v>
      </c>
      <c r="G1075" s="29">
        <f t="shared" si="45"/>
        <v>0</v>
      </c>
    </row>
    <row r="1076" spans="1:7" ht="79.2" x14ac:dyDescent="0.25">
      <c r="A1076" s="155"/>
      <c r="B1076" s="28" t="str">
        <f>'CONTROL ACTAS'!B385</f>
        <v>15.12</v>
      </c>
      <c r="C1076" s="125" t="str">
        <f>'CONTROL ACTAS'!C385</f>
        <v>Suministro, transporte e instalación de Válvula de prueba de acuerdo a NFPA 13 del sistema de regaderas ser una válvula aprobada por U.L o F.M. Debe instalarse con un orificio de descarga de 1/2" o 3/4" (dependerá del orificio del rociador) equivalente a la descarga de un rociador (al abrir la válvula de prueba la alarma de flujo debe activarse). Incluye todos los elementos requeridos para su correcta instalación y funcionamiento.</v>
      </c>
      <c r="D1076" s="4" t="str">
        <f>'CONTROL ACTAS'!D385</f>
        <v>Und</v>
      </c>
      <c r="E1076" s="6">
        <f>'CONTROL ACTAS'!M385</f>
        <v>0</v>
      </c>
      <c r="F1076" s="7">
        <f>+'CONTROL ACTAS'!F385</f>
        <v>277276</v>
      </c>
      <c r="G1076" s="29">
        <f t="shared" si="45"/>
        <v>0</v>
      </c>
    </row>
    <row r="1077" spans="1:7" ht="52.8" x14ac:dyDescent="0.25">
      <c r="A1077" s="155"/>
      <c r="B1077" s="28" t="str">
        <f>'CONTROL ACTAS'!B386</f>
        <v>15.13</v>
      </c>
      <c r="C1077" s="125" t="str">
        <f>'CONTROL ACTAS'!C386</f>
        <v>Suministro, transporte e instalación de Válvula desaireadora automática de 1/2" de diámetro. Deberá ser una válvula aprobada por U.L o F.M. Incluye todos los elementos requeridos para su correcta instalación y funcionamiento.</v>
      </c>
      <c r="D1077" s="4" t="str">
        <f>'CONTROL ACTAS'!D386</f>
        <v>Und</v>
      </c>
      <c r="E1077" s="6">
        <f>'CONTROL ACTAS'!M386</f>
        <v>0</v>
      </c>
      <c r="F1077" s="7">
        <f>+'CONTROL ACTAS'!F386</f>
        <v>378428</v>
      </c>
      <c r="G1077" s="29">
        <f t="shared" si="45"/>
        <v>0</v>
      </c>
    </row>
    <row r="1078" spans="1:7" ht="132" x14ac:dyDescent="0.25">
      <c r="A1078" s="155"/>
      <c r="B1078" s="28" t="str">
        <f>'CONTROL ACTAS'!B387</f>
        <v>15.14</v>
      </c>
      <c r="C1078" s="125" t="str">
        <f>'CONTROL ACTAS'!C387</f>
        <v>Suministro, transporte e instalación de tubería ASTM A53 con costura sch 40 diámetro 1",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v>
      </c>
      <c r="D1078" s="4" t="str">
        <f>'CONTROL ACTAS'!D387</f>
        <v>Und</v>
      </c>
      <c r="E1078" s="6">
        <f>'CONTROL ACTAS'!M387</f>
        <v>0</v>
      </c>
      <c r="F1078" s="7">
        <f>+'CONTROL ACTAS'!F387</f>
        <v>74367</v>
      </c>
      <c r="G1078" s="29">
        <f t="shared" si="45"/>
        <v>0</v>
      </c>
    </row>
    <row r="1079" spans="1:7" ht="132" x14ac:dyDescent="0.25">
      <c r="A1079" s="155"/>
      <c r="B1079" s="28" t="str">
        <f>'CONTROL ACTAS'!B388</f>
        <v>15.15</v>
      </c>
      <c r="C1079" s="125" t="str">
        <f>'CONTROL ACTAS'!C388</f>
        <v>Suministro, transporte e instalación de tubería ASTM A53 con costura sch 40 diámetro 1 1/4",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v>
      </c>
      <c r="D1079" s="4" t="str">
        <f>'CONTROL ACTAS'!D388</f>
        <v>ml</v>
      </c>
      <c r="E1079" s="6">
        <f>'CONTROL ACTAS'!M388</f>
        <v>0</v>
      </c>
      <c r="F1079" s="7">
        <f>+'CONTROL ACTAS'!F388</f>
        <v>75517</v>
      </c>
      <c r="G1079" s="29">
        <f t="shared" si="45"/>
        <v>0</v>
      </c>
    </row>
    <row r="1080" spans="1:7" ht="132" x14ac:dyDescent="0.25">
      <c r="A1080" s="155"/>
      <c r="B1080" s="28" t="str">
        <f>'CONTROL ACTAS'!B389</f>
        <v>15.16</v>
      </c>
      <c r="C1080" s="125" t="str">
        <f>'CONTROL ACTAS'!C389</f>
        <v>Suministro, transporte e instalación de tubería ASTM A53 con costura sch 40 diámetro 1 1/2",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v>
      </c>
      <c r="D1080" s="4" t="str">
        <f>'CONTROL ACTAS'!D389</f>
        <v>ml</v>
      </c>
      <c r="E1080" s="6">
        <f>'CONTROL ACTAS'!M389</f>
        <v>0</v>
      </c>
      <c r="F1080" s="7">
        <f>+'CONTROL ACTAS'!F389</f>
        <v>97275</v>
      </c>
      <c r="G1080" s="29">
        <f t="shared" si="45"/>
        <v>0</v>
      </c>
    </row>
    <row r="1081" spans="1:7" ht="132" x14ac:dyDescent="0.25">
      <c r="A1081" s="155"/>
      <c r="B1081" s="28" t="str">
        <f>'CONTROL ACTAS'!B390</f>
        <v>15.17</v>
      </c>
      <c r="C1081" s="125" t="str">
        <f>'CONTROL ACTAS'!C390</f>
        <v>Suministro, transporte e instalación de tubería ASTM A53 con costura sch 40 diámetro 2",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v>
      </c>
      <c r="D1081" s="4" t="str">
        <f>'CONTROL ACTAS'!D390</f>
        <v>ml</v>
      </c>
      <c r="E1081" s="6">
        <f>'CONTROL ACTAS'!M390</f>
        <v>0</v>
      </c>
      <c r="F1081" s="7">
        <f>+'CONTROL ACTAS'!F390</f>
        <v>109380</v>
      </c>
      <c r="G1081" s="29">
        <f t="shared" si="45"/>
        <v>0</v>
      </c>
    </row>
    <row r="1082" spans="1:7" ht="132" x14ac:dyDescent="0.25">
      <c r="A1082" s="155"/>
      <c r="B1082" s="28" t="str">
        <f>'CONTROL ACTAS'!B391</f>
        <v>15.18</v>
      </c>
      <c r="C1082" s="125" t="str">
        <f>'CONTROL ACTAS'!C391</f>
        <v>Suministro, transporte e instalación de tubería ASTM A53 con costura sch 40 diámetro 2 1/2",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v>
      </c>
      <c r="D1082" s="4" t="str">
        <f>'CONTROL ACTAS'!D391</f>
        <v>ml</v>
      </c>
      <c r="E1082" s="6">
        <f>'CONTROL ACTAS'!M391</f>
        <v>0</v>
      </c>
      <c r="F1082" s="7">
        <f>+'CONTROL ACTAS'!F391</f>
        <v>154026</v>
      </c>
      <c r="G1082" s="29">
        <f t="shared" si="45"/>
        <v>0</v>
      </c>
    </row>
    <row r="1083" spans="1:7" ht="132" x14ac:dyDescent="0.25">
      <c r="A1083" s="155"/>
      <c r="B1083" s="28" t="str">
        <f>'CONTROL ACTAS'!B392</f>
        <v>15.19</v>
      </c>
      <c r="C1083" s="125" t="str">
        <f>'CONTROL ACTAS'!C392</f>
        <v>Suministro, transporte e instalación de tubería ASTM A53 con costura sch 40 diámetro 1/2",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v>
      </c>
      <c r="D1083" s="4" t="str">
        <f>'CONTROL ACTAS'!D392</f>
        <v>ml</v>
      </c>
      <c r="E1083" s="6">
        <f>'CONTROL ACTAS'!M392</f>
        <v>0</v>
      </c>
      <c r="F1083" s="7">
        <f>+'CONTROL ACTAS'!F392</f>
        <v>32815</v>
      </c>
      <c r="G1083" s="29">
        <f t="shared" si="45"/>
        <v>0</v>
      </c>
    </row>
    <row r="1084" spans="1:7" ht="132" x14ac:dyDescent="0.25">
      <c r="A1084" s="155"/>
      <c r="B1084" s="28" t="str">
        <f>'CONTROL ACTAS'!B393</f>
        <v>15.20</v>
      </c>
      <c r="C1084" s="125" t="str">
        <f>'CONTROL ACTAS'!C393</f>
        <v>Suministro, transporte e instalación de tubería ASTM A53 con costura sch 40 diámetro 4", incluye todos los accesorios con certificación UL/FM ranurados que se requieran para su correcta instalación. Estos deberán estar correctamente ranurados, sin presentar fugas, fisuras o cualquier otra clase de anomalía. Incluye además los soportes de la tubería sobre concreto o cercha, incluye la pintura anticorrosiva y esmaltada para señalización. Incluye las perforaciones (canchas) de paredes o pisos que lo requieran incluyendo cargue, transporte y botada de escombros en botaderos oficiales o donde indique la interventoría. Está se instalará para la red contra incendios que se encuentre expuesta.</v>
      </c>
      <c r="D1084" s="4" t="str">
        <f>'CONTROL ACTAS'!D393</f>
        <v>ml</v>
      </c>
      <c r="E1084" s="6">
        <f>'CONTROL ACTAS'!M393</f>
        <v>0</v>
      </c>
      <c r="F1084" s="7">
        <f>+'CONTROL ACTAS'!F393</f>
        <v>242607</v>
      </c>
      <c r="G1084" s="29">
        <f t="shared" si="45"/>
        <v>0</v>
      </c>
    </row>
    <row r="1085" spans="1:7" ht="171.6" x14ac:dyDescent="0.25">
      <c r="A1085" s="155"/>
      <c r="B1085" s="28" t="str">
        <f>'CONTROL ACTAS'!B394</f>
        <v>15.21</v>
      </c>
      <c r="C1085" s="125" t="str">
        <f>'CONTROL ACTAS'!C394</f>
        <v>Suministro, transporte e instalación de tubería 4" DE HIERRO DÚCTIL CENTRIFUGADA EN CEMENTO O CPVC esta última bajo la norma AWWWC900 o AWWAC906 listada para sistemas contra incendio de diámetro 4", se debe apretar y bloquear toda la tubería subterránea, donde sea requerido, de acuerdo al requerimiento de NFPA 24  anclándola en los puntos de cambio de dirección, usando solamente bloques de diseño aprobado.  Incluye todos los accesorios codos, tees, niples de transición de HIERRO DÚCTIL a la tubería de acero al carbono ASTM A53, deberán ser en hierro dúctil y podrán ser unidos con flanches. Todos los accesorios y tuberías deberán estar correctamente instalados, sin presentar fugas, fisuras o cualquier otra clase de anomalía. Incluye además los soportes de la tubería sobre concreto anclajes, incluye la pintura anticorrosiva y esmaltada para señalización.</v>
      </c>
      <c r="D1085" s="4" t="str">
        <f>'CONTROL ACTAS'!D394</f>
        <v>ml</v>
      </c>
      <c r="E1085" s="6">
        <f>'CONTROL ACTAS'!M394</f>
        <v>0</v>
      </c>
      <c r="F1085" s="7">
        <f>+'CONTROL ACTAS'!F394</f>
        <v>2710000</v>
      </c>
      <c r="G1085" s="29">
        <f t="shared" si="45"/>
        <v>0</v>
      </c>
    </row>
    <row r="1086" spans="1:7" ht="171.6" x14ac:dyDescent="0.25">
      <c r="A1086" s="155"/>
      <c r="B1086" s="28" t="str">
        <f>'CONTROL ACTAS'!B395</f>
        <v>15.22</v>
      </c>
      <c r="C1086" s="125" t="str">
        <f>'CONTROL ACTAS'!C395</f>
        <v>Suministro, transporte e instalación de tubería 6" DE HIERRO DÚCTIL CENTRIFUGADA EN CEMENTO O CPVC esta última bajo la norma AWWWC900 o AWWAC906 listada para sistemas contra incendio de diámetro 6", se debe apretar y bloquear toda la tubería subterránea, donde sea requerido, de acuerdo al requerimiento de NFPA 24 anclándola en los puntos de cambio de dirección, usando solamente bloques de diseño aprobado. Incluye todos los accesorios codos, tees, niples de transición de HIERRO DÚCTIL a la tubería de acero al carbono ASTM A53, deberán ser en hierro dúctil y podrán ser unidos con flanches. Todos los accesorios y tuberías deberán estar correctamente instalados, sin presentar fugas, fisuras o cualquier otra clase de anomalía. Incluye además los soportes de la tubería sobre concreto anclajes, incluye la pintura anticorrosiva y esmaltada para señalización.</v>
      </c>
      <c r="D1086" s="4" t="str">
        <f>'CONTROL ACTAS'!D395</f>
        <v>ml</v>
      </c>
      <c r="E1086" s="6">
        <f>'CONTROL ACTAS'!M395</f>
        <v>0</v>
      </c>
      <c r="F1086" s="7">
        <f>+'CONTROL ACTAS'!F395</f>
        <v>404485</v>
      </c>
      <c r="G1086" s="29">
        <f t="shared" si="45"/>
        <v>0</v>
      </c>
    </row>
    <row r="1087" spans="1:7" ht="118.8" x14ac:dyDescent="0.25">
      <c r="A1087" s="155"/>
      <c r="B1087" s="28" t="str">
        <f>'CONTROL ACTAS'!B396</f>
        <v>15.23</v>
      </c>
      <c r="C1087" s="125" t="str">
        <f>'CONTROL ACTAS'!C396</f>
        <v>Suministro, transporte e instalación de TUBERÍA PVC-PRESIÓN, con un DIÁMETRO DE 4" RDE 21, 200 PSI. Incluye todos los accesorios en PVC de diámetro 4" incluyendo todos los accesorios reducidos que se requieran para su instalación. Estos deberán estar correctamente pegados usando limpiador, soldadura y teflón apropiados, sin presentar fugas, fisuras o cualquier otra clase de anomalía. Incluye además las perforaciones (canchas) de paredes o pisos que lo requieran incluyendo cargue, transporte y botada de escombros en botaderos oficiales o donde indique la interventoría.</v>
      </c>
      <c r="D1087" s="4" t="str">
        <f>'CONTROL ACTAS'!D396</f>
        <v>ml</v>
      </c>
      <c r="E1087" s="6">
        <f>'CONTROL ACTAS'!M396</f>
        <v>0</v>
      </c>
      <c r="F1087" s="7">
        <f>+'CONTROL ACTAS'!F396</f>
        <v>99107</v>
      </c>
      <c r="G1087" s="29">
        <f t="shared" si="45"/>
        <v>0</v>
      </c>
    </row>
    <row r="1088" spans="1:7" ht="26.4" x14ac:dyDescent="0.25">
      <c r="A1088" s="155"/>
      <c r="B1088" s="28" t="str">
        <f>'CONTROL ACTAS'!B397</f>
        <v>15.24</v>
      </c>
      <c r="C1088" s="125" t="str">
        <f>'CONTROL ACTAS'!C397</f>
        <v>Suministro, transporte e instalación de Weld outlet 2½"x1/4" Incluye todos los elementos requeridos para su correcta instalación y funcionamiento.</v>
      </c>
      <c r="D1088" s="4" t="str">
        <f>'CONTROL ACTAS'!D397</f>
        <v>ml</v>
      </c>
      <c r="E1088" s="6">
        <f>'CONTROL ACTAS'!M397</f>
        <v>0</v>
      </c>
      <c r="F1088" s="7">
        <f>+'CONTROL ACTAS'!F397</f>
        <v>45073</v>
      </c>
      <c r="G1088" s="29">
        <f t="shared" si="45"/>
        <v>0</v>
      </c>
    </row>
    <row r="1089" spans="1:7" ht="26.4" x14ac:dyDescent="0.25">
      <c r="A1089" s="155"/>
      <c r="B1089" s="28" t="str">
        <f>'CONTROL ACTAS'!B398</f>
        <v>15.25</v>
      </c>
      <c r="C1089" s="125" t="str">
        <f>'CONTROL ACTAS'!C398</f>
        <v>Suministro, transporte e instalación de Weld outlet 4x½". Incluye  todos los elementos requeridos para su correcta instalación y funcionamiento.</v>
      </c>
      <c r="D1089" s="4" t="str">
        <f>'CONTROL ACTAS'!D398</f>
        <v>Und</v>
      </c>
      <c r="E1089" s="6">
        <f>'CONTROL ACTAS'!M398</f>
        <v>0</v>
      </c>
      <c r="F1089" s="7">
        <f>+'CONTROL ACTAS'!F398</f>
        <v>104074</v>
      </c>
      <c r="G1089" s="29">
        <f t="shared" si="45"/>
        <v>0</v>
      </c>
    </row>
    <row r="1090" spans="1:7" ht="26.4" x14ac:dyDescent="0.25">
      <c r="A1090" s="155"/>
      <c r="B1090" s="28" t="str">
        <f>'CONTROL ACTAS'!B399</f>
        <v>15.26</v>
      </c>
      <c r="C1090" s="125" t="str">
        <f>'CONTROL ACTAS'!C399</f>
        <v>Suministro, transporte e instalación de Weld outlet 4"x1/4". Incluye todos los elementos requeridos para su correcta instalación y funcionamiento.</v>
      </c>
      <c r="D1090" s="4" t="str">
        <f>'CONTROL ACTAS'!D399</f>
        <v>Und</v>
      </c>
      <c r="E1090" s="6">
        <f>'CONTROL ACTAS'!M399</f>
        <v>0</v>
      </c>
      <c r="F1090" s="7">
        <f>+'CONTROL ACTAS'!F399</f>
        <v>92263</v>
      </c>
      <c r="G1090" s="29">
        <f t="shared" si="45"/>
        <v>0</v>
      </c>
    </row>
    <row r="1091" spans="1:7" ht="26.4" x14ac:dyDescent="0.25">
      <c r="A1091" s="155"/>
      <c r="B1091" s="28" t="str">
        <f>'CONTROL ACTAS'!B400</f>
        <v>15.27</v>
      </c>
      <c r="C1091" s="125" t="str">
        <f>'CONTROL ACTAS'!C400</f>
        <v>Suministro, transporte e instalación de Weld outlet 11/4. Incluye todos los elementos requeridos para su correcta instalación y funcionamiento.</v>
      </c>
      <c r="D1091" s="4" t="str">
        <f>'CONTROL ACTAS'!D400</f>
        <v>Und</v>
      </c>
      <c r="E1091" s="6">
        <f>'CONTROL ACTAS'!M400</f>
        <v>0</v>
      </c>
      <c r="F1091" s="7">
        <f>+'CONTROL ACTAS'!F400</f>
        <v>85666</v>
      </c>
      <c r="G1091" s="29">
        <f t="shared" si="45"/>
        <v>0</v>
      </c>
    </row>
    <row r="1092" spans="1:7" ht="52.8" x14ac:dyDescent="0.25">
      <c r="A1092" s="155"/>
      <c r="B1092" s="28" t="str">
        <f>'CONTROL ACTAS'!B401</f>
        <v>15.28</v>
      </c>
      <c r="C1092" s="125" t="str">
        <f>'CONTROL ACTAS'!C401</f>
        <v>Suministro, transporte e instalación de Rociador concealed QR K 5,6 pendent. Deben ser aprobados por UL FM deben ser distribuidos de acuerdo a los planos. Incluye todos los elementos requeridos para su correcta instalación y funcionamiento.</v>
      </c>
      <c r="D1092" s="4" t="str">
        <f>'CONTROL ACTAS'!D401</f>
        <v>Und</v>
      </c>
      <c r="E1092" s="6">
        <f>'CONTROL ACTAS'!M401</f>
        <v>0</v>
      </c>
      <c r="F1092" s="7">
        <f>+'CONTROL ACTAS'!F401</f>
        <v>156773</v>
      </c>
      <c r="G1092" s="29">
        <f t="shared" si="45"/>
        <v>0</v>
      </c>
    </row>
    <row r="1093" spans="1:7" ht="92.4" x14ac:dyDescent="0.25">
      <c r="A1093" s="155"/>
      <c r="B1093" s="28" t="str">
        <f>'CONTROL ACTAS'!B402</f>
        <v>15.30</v>
      </c>
      <c r="C1093" s="125" t="str">
        <f>'CONTROL ACTAS'!C402</f>
        <v>Suministro, transporte e instalación de Detector de flujo tipo paleta aprobada por U.L o F.M. Debe detectar, como mínimo, el flujo de agua equivalente a un rociador con orificio de 1/2 pulgada o de 3/4" dependiendo del diámetro de las regaderas. Este flujo debe resultar en una alarma auditiva en el edificio dentro de los siguientes 5 minutos luego que este flujo se inicia. Incluye todos los elementos requeridos para su correcta instalación y funcionamiento.</v>
      </c>
      <c r="D1093" s="4" t="str">
        <f>'CONTROL ACTAS'!D402</f>
        <v>Und</v>
      </c>
      <c r="E1093" s="6">
        <f>'CONTROL ACTAS'!M402</f>
        <v>0</v>
      </c>
      <c r="F1093" s="7">
        <f>+'CONTROL ACTAS'!F402</f>
        <v>134962</v>
      </c>
      <c r="G1093" s="29">
        <f t="shared" si="45"/>
        <v>0</v>
      </c>
    </row>
    <row r="1094" spans="1:7" x14ac:dyDescent="0.25">
      <c r="B1094" s="26">
        <f>'CONTROL ACTAS'!B403</f>
        <v>16</v>
      </c>
      <c r="C1094" s="1" t="str">
        <f>'CONTROL ACTAS'!C403</f>
        <v xml:space="preserve">CAPITULO 16 - RED DE GAS </v>
      </c>
      <c r="D1094" s="2"/>
      <c r="E1094" s="2"/>
      <c r="F1094" s="3"/>
      <c r="G1094" s="27"/>
    </row>
    <row r="1095" spans="1:7" ht="52.8" x14ac:dyDescent="0.25">
      <c r="A1095" s="155"/>
      <c r="B1095" s="28" t="str">
        <f>'CONTROL ACTAS'!B404</f>
        <v>16.1</v>
      </c>
      <c r="C1095" s="125" t="str">
        <f>'CONTROL ACTAS'!C404</f>
        <v>Tubería, para instalación común de gas, enterrada, formada por tubo de acero negro, con soldadura longitudinal por resistencia eléctrica, de 1" DN 25 mm de diámetro y 3,2 mm de espesor. El precio no incluye la excavación ni el relleno principal.</v>
      </c>
      <c r="D1095" s="4" t="str">
        <f>'CONTROL ACTAS'!D404</f>
        <v>ml</v>
      </c>
      <c r="E1095" s="6">
        <f>'CONTROL ACTAS'!M404</f>
        <v>0</v>
      </c>
      <c r="F1095" s="7">
        <f>+'CONTROL ACTAS'!F404</f>
        <v>31906</v>
      </c>
      <c r="G1095" s="29">
        <f t="shared" ref="G1095:G1103" si="46">ROUND(E1095*F1095,0)</f>
        <v>0</v>
      </c>
    </row>
    <row r="1096" spans="1:7" ht="39.6" x14ac:dyDescent="0.25">
      <c r="A1096" s="155"/>
      <c r="B1096" s="28" t="str">
        <f>'CONTROL ACTAS'!B405</f>
        <v>16.2</v>
      </c>
      <c r="C1096" s="125" t="str">
        <f>'CONTROL ACTAS'!C405</f>
        <v>Tubería, para instalación común de gas, enterrada, formada por tubo de polietileno de alta densidad, de 32 mm de diámetro exterior. El precio no incluye la excavación ni el relleno principal.</v>
      </c>
      <c r="D1096" s="4" t="str">
        <f>'CONTROL ACTAS'!D405</f>
        <v>ml</v>
      </c>
      <c r="E1096" s="6">
        <f>'CONTROL ACTAS'!M405</f>
        <v>0</v>
      </c>
      <c r="F1096" s="7">
        <f>+'CONTROL ACTAS'!F405</f>
        <v>17540</v>
      </c>
      <c r="G1096" s="29">
        <f t="shared" si="46"/>
        <v>0</v>
      </c>
    </row>
    <row r="1097" spans="1:7" ht="52.8" x14ac:dyDescent="0.25">
      <c r="A1097" s="155"/>
      <c r="B1097" s="28" t="str">
        <f>'CONTROL ACTAS'!B406</f>
        <v>16.3</v>
      </c>
      <c r="C1097" s="125" t="str">
        <f>'CONTROL ACTAS'!C406</f>
        <v>Suministro, transporte e instalación de gabinete metálico de 0,60x0,60x0,22 para gas. Incluye suministro y transporte de los materiales y todo lo necesario para su correcta instalación y funcionamiento.No incluye el medidor</v>
      </c>
      <c r="D1097" s="4" t="str">
        <f>'CONTROL ACTAS'!D406</f>
        <v>Und</v>
      </c>
      <c r="E1097" s="6">
        <f>'CONTROL ACTAS'!M406</f>
        <v>0</v>
      </c>
      <c r="F1097" s="7">
        <f>+'CONTROL ACTAS'!F406</f>
        <v>233426</v>
      </c>
      <c r="G1097" s="29">
        <f t="shared" si="46"/>
        <v>0</v>
      </c>
    </row>
    <row r="1098" spans="1:7" ht="66" x14ac:dyDescent="0.25">
      <c r="A1098" s="155"/>
      <c r="B1098" s="28" t="str">
        <f>'CONTROL ACTAS'!B407</f>
        <v>16.4</v>
      </c>
      <c r="C1098" s="125" t="str">
        <f>'CONTROL ACTAS'!C407</f>
        <v>Suministro, transporte e instalación de referenciación de mojones de concreto para cambios de dirección y cada 10 metros de recorrido de la tubería de gas de polietileno. Incluye transporte del material, señalización gravada en el concreto con contenido según guía de EE.PP.MM. para gas natural y todos los elementos necesarios para su correcta instalación.</v>
      </c>
      <c r="D1098" s="4" t="str">
        <f>'CONTROL ACTAS'!D407</f>
        <v>Und</v>
      </c>
      <c r="E1098" s="6">
        <f>'CONTROL ACTAS'!M407</f>
        <v>0</v>
      </c>
      <c r="F1098" s="7">
        <f>+'CONTROL ACTAS'!F407</f>
        <v>27370</v>
      </c>
      <c r="G1098" s="29">
        <f t="shared" si="46"/>
        <v>0</v>
      </c>
    </row>
    <row r="1099" spans="1:7" ht="39.6" x14ac:dyDescent="0.25">
      <c r="A1099" s="155"/>
      <c r="B1099" s="28" t="str">
        <f>'CONTROL ACTAS'!B408</f>
        <v>16.5</v>
      </c>
      <c r="C1099" s="125" t="str">
        <f>'CONTROL ACTAS'!C408</f>
        <v>Referenciación tubería red externa. Incluye transporte del material, placa metálica con especificaciones y contenido según guía de EE.PP.MM. para gas natural y todos los elementos necesarios para su correcta instalación.</v>
      </c>
      <c r="D1099" s="4" t="str">
        <f>'CONTROL ACTAS'!D408</f>
        <v>Und</v>
      </c>
      <c r="E1099" s="6">
        <f>'CONTROL ACTAS'!M408</f>
        <v>0</v>
      </c>
      <c r="F1099" s="7">
        <f>+'CONTROL ACTAS'!F408</f>
        <v>31707</v>
      </c>
      <c r="G1099" s="29">
        <f t="shared" si="46"/>
        <v>0</v>
      </c>
    </row>
    <row r="1100" spans="1:7" ht="52.8" x14ac:dyDescent="0.25">
      <c r="A1100" s="155"/>
      <c r="B1100" s="28" t="str">
        <f>'CONTROL ACTAS'!B409</f>
        <v>16.6</v>
      </c>
      <c r="C1100" s="125" t="str">
        <f>'CONTROL ACTAS'!C409</f>
        <v>Suministro, transporte e instalación de unión reducida de 32 x 25 mm en polietileno. Incluye suministro y transporte de los materiales, termofusión del accesorio y todos los elementos necesarios para su correcta instalación y funcionamiento.</v>
      </c>
      <c r="D1100" s="4" t="str">
        <f>'CONTROL ACTAS'!D409</f>
        <v>Und</v>
      </c>
      <c r="E1100" s="6">
        <f>'CONTROL ACTAS'!M409</f>
        <v>0</v>
      </c>
      <c r="F1100" s="7">
        <f>+'CONTROL ACTAS'!F409</f>
        <v>27926</v>
      </c>
      <c r="G1100" s="29">
        <f t="shared" si="46"/>
        <v>0</v>
      </c>
    </row>
    <row r="1101" spans="1:7" ht="52.8" x14ac:dyDescent="0.25">
      <c r="A1101" s="155"/>
      <c r="B1101" s="28" t="str">
        <f>'CONTROL ACTAS'!B410</f>
        <v>16.7</v>
      </c>
      <c r="C1101" s="125" t="str">
        <f>'CONTROL ACTAS'!C410</f>
        <v>Suministro, transporte e instalación de tapón de 25mm en polietileno. Incluye suministro y transporte de los materiales, termofusión del accesorio y todos los elementos necesarios para su correcta instalación y funcionamiento.</v>
      </c>
      <c r="D1101" s="4" t="str">
        <f>'CONTROL ACTAS'!D410</f>
        <v>Und</v>
      </c>
      <c r="E1101" s="6">
        <f>'CONTROL ACTAS'!M410</f>
        <v>0</v>
      </c>
      <c r="F1101" s="7">
        <f>+'CONTROL ACTAS'!F410</f>
        <v>17537</v>
      </c>
      <c r="G1101" s="29">
        <f t="shared" si="46"/>
        <v>0</v>
      </c>
    </row>
    <row r="1102" spans="1:7" ht="66" x14ac:dyDescent="0.25">
      <c r="A1102" s="155"/>
      <c r="B1102" s="28" t="str">
        <f>'CONTROL ACTAS'!B411</f>
        <v>16.8</v>
      </c>
      <c r="C1102" s="125" t="str">
        <f>'CONTROL ACTAS'!C411</f>
        <v>Suministro, transporte e instalación de elevador 20mm en polietileno tipo Gricol o equivalente. (transición de polietileno a acero) de material de bronce con aleación de aluminio. Incluye suministro y transporte de los materiales y todos los elementos necesarios para su correcta instalación y funcionamiento.</v>
      </c>
      <c r="D1102" s="4" t="str">
        <f>'CONTROL ACTAS'!D411</f>
        <v>Und</v>
      </c>
      <c r="E1102" s="6">
        <f>'CONTROL ACTAS'!M411</f>
        <v>0</v>
      </c>
      <c r="F1102" s="7">
        <f>+'CONTROL ACTAS'!F411</f>
        <v>33631</v>
      </c>
      <c r="G1102" s="29">
        <f t="shared" si="46"/>
        <v>0</v>
      </c>
    </row>
    <row r="1103" spans="1:7" ht="39.6" x14ac:dyDescent="0.25">
      <c r="A1103" s="155"/>
      <c r="B1103" s="28" t="str">
        <f>'CONTROL ACTAS'!B412</f>
        <v>16.9</v>
      </c>
      <c r="C1103" s="125" t="str">
        <f>'CONTROL ACTAS'!C412</f>
        <v>Suministro, transporte e instalación de tee de 25 mm en polietileno. Incluye suministro y transporte de los materiales, termofusión del accesorio y todos los elementos necesarios para su correcta instalación y funcionamiento.</v>
      </c>
      <c r="D1103" s="4" t="str">
        <f>'CONTROL ACTAS'!D412</f>
        <v>Und</v>
      </c>
      <c r="E1103" s="6">
        <f>'CONTROL ACTAS'!M412</f>
        <v>0</v>
      </c>
      <c r="F1103" s="7">
        <f>+'CONTROL ACTAS'!F412</f>
        <v>24009</v>
      </c>
      <c r="G1103" s="29">
        <f t="shared" si="46"/>
        <v>0</v>
      </c>
    </row>
    <row r="1104" spans="1:7" x14ac:dyDescent="0.25">
      <c r="B1104" s="26">
        <f>'CONTROL ACTAS'!B413</f>
        <v>17</v>
      </c>
      <c r="C1104" s="1" t="str">
        <f>'CONTROL ACTAS'!C413</f>
        <v xml:space="preserve">CAPITULO 17 - SISTEMA DE EXTRACCIÓN </v>
      </c>
      <c r="D1104" s="2"/>
      <c r="E1104" s="2"/>
      <c r="F1104" s="3"/>
      <c r="G1104" s="27"/>
    </row>
    <row r="1105" spans="1:7" ht="39.6" x14ac:dyDescent="0.25">
      <c r="A1105" s="155"/>
      <c r="B1105" s="28" t="str">
        <f>'CONTROL ACTAS'!B414</f>
        <v>17.1</v>
      </c>
      <c r="C1105" s="125" t="str">
        <f>'CONTROL ACTAS'!C414</f>
        <v>Suministro, transporte e instalación de CAMPANA ACERO INOXIDABLE 1.5mx0,9mx0,45m. Tipo 430, incluido todo lo necesario para su correcta instalación.</v>
      </c>
      <c r="D1105" s="4" t="str">
        <f>'CONTROL ACTAS'!D414</f>
        <v>Und</v>
      </c>
      <c r="E1105" s="6">
        <f>'CONTROL ACTAS'!M414</f>
        <v>0</v>
      </c>
      <c r="F1105" s="7">
        <f>+'CONTROL ACTAS'!F414</f>
        <v>1755748</v>
      </c>
      <c r="G1105" s="29">
        <f t="shared" ref="G1105:G1109" si="47">ROUND(E1105*F1105,0)</f>
        <v>0</v>
      </c>
    </row>
    <row r="1106" spans="1:7" ht="26.4" x14ac:dyDescent="0.25">
      <c r="A1106" s="155"/>
      <c r="B1106" s="28" t="str">
        <f>'CONTROL ACTAS'!B415</f>
        <v>17.2</v>
      </c>
      <c r="C1106" s="125" t="str">
        <f>'CONTROL ACTAS'!C415</f>
        <v>Suministro, transporte e instalación de EXTRACTOR AXIAL SIEMENS DE 14" 110 Voltios, incluido todo lo necesario para su correcta instalación.</v>
      </c>
      <c r="D1106" s="4" t="str">
        <f>'CONTROL ACTAS'!D415</f>
        <v>Und</v>
      </c>
      <c r="E1106" s="6">
        <f>'CONTROL ACTAS'!M415</f>
        <v>0</v>
      </c>
      <c r="F1106" s="7">
        <f>+'CONTROL ACTAS'!F415</f>
        <v>775356</v>
      </c>
      <c r="G1106" s="29">
        <f t="shared" si="47"/>
        <v>0</v>
      </c>
    </row>
    <row r="1107" spans="1:7" ht="26.4" x14ac:dyDescent="0.25">
      <c r="A1107" s="155"/>
      <c r="B1107" s="28" t="str">
        <f>'CONTROL ACTAS'!B416</f>
        <v>17.3</v>
      </c>
      <c r="C1107" s="125" t="str">
        <f>'CONTROL ACTAS'!C416</f>
        <v>Suministro, transporte e instalación de SOPORTE CAMPANA, incluido todo lo necesario para su correcta instalación.</v>
      </c>
      <c r="D1107" s="4" t="str">
        <f>'CONTROL ACTAS'!D416</f>
        <v>Und</v>
      </c>
      <c r="E1107" s="6">
        <f>'CONTROL ACTAS'!M416</f>
        <v>0</v>
      </c>
      <c r="F1107" s="7">
        <f>+'CONTROL ACTAS'!F416</f>
        <v>242809</v>
      </c>
      <c r="G1107" s="29">
        <f t="shared" si="47"/>
        <v>0</v>
      </c>
    </row>
    <row r="1108" spans="1:7" ht="39.6" x14ac:dyDescent="0.25">
      <c r="A1108" s="155"/>
      <c r="B1108" s="28" t="str">
        <f>'CONTROL ACTAS'!B417</f>
        <v>17.4</v>
      </c>
      <c r="C1108" s="125" t="str">
        <f>'CONTROL ACTAS'!C417</f>
        <v>Suministro, transporte e instalación de DUCTO EN LAMINA GALVANIZADA CAL 22 de 0.30m x 0.30m, incluye todo lo necesario para su correcta instalación.</v>
      </c>
      <c r="D1108" s="4" t="str">
        <f>'CONTROL ACTAS'!D417</f>
        <v>ml</v>
      </c>
      <c r="E1108" s="6">
        <f>'CONTROL ACTAS'!M417</f>
        <v>0</v>
      </c>
      <c r="F1108" s="7">
        <f>+'CONTROL ACTAS'!F417</f>
        <v>72809</v>
      </c>
      <c r="G1108" s="29">
        <f t="shared" si="47"/>
        <v>0</v>
      </c>
    </row>
    <row r="1109" spans="1:7" ht="26.4" x14ac:dyDescent="0.25">
      <c r="A1109" s="155"/>
      <c r="B1109" s="28" t="str">
        <f>'CONTROL ACTAS'!B418</f>
        <v>17.5</v>
      </c>
      <c r="C1109" s="125" t="str">
        <f>'CONTROL ACTAS'!C418</f>
        <v>Suministro e instalación estufa de empotrar Sésamo Inox 60 cm triple llama Hierro fundido gas natural Haceb</v>
      </c>
      <c r="D1109" s="4" t="str">
        <f>'CONTROL ACTAS'!D418</f>
        <v>Und</v>
      </c>
      <c r="E1109" s="6">
        <f>'CONTROL ACTAS'!M418</f>
        <v>0</v>
      </c>
      <c r="F1109" s="7">
        <f>+'CONTROL ACTAS'!F418</f>
        <v>682838</v>
      </c>
      <c r="G1109" s="29">
        <f t="shared" si="47"/>
        <v>0</v>
      </c>
    </row>
    <row r="1110" spans="1:7" x14ac:dyDescent="0.25">
      <c r="B1110" s="26">
        <f>'CONTROL ACTAS'!B419</f>
        <v>18</v>
      </c>
      <c r="C1110" s="1" t="str">
        <f>'CONTROL ACTAS'!C419</f>
        <v>CAPITULO 18 - SEÑALETICA</v>
      </c>
      <c r="D1110" s="2"/>
      <c r="E1110" s="2"/>
      <c r="F1110" s="3"/>
      <c r="G1110" s="27"/>
    </row>
    <row r="1111" spans="1:7" ht="26.4" x14ac:dyDescent="0.25">
      <c r="A1111" s="155"/>
      <c r="B1111" s="28" t="str">
        <f>'CONTROL ACTAS'!B420</f>
        <v>18.1</v>
      </c>
      <c r="C1111" s="125" t="str">
        <f>'CONTROL ACTAS'!C420</f>
        <v xml:space="preserve">suministro e instalación, aviso de ruta de evacuación fotoluminiscente. fotoluminiscencia probada de mínimo 4 horas. </v>
      </c>
      <c r="D1111" s="4" t="str">
        <f>'CONTROL ACTAS'!D420</f>
        <v>Und</v>
      </c>
      <c r="E1111" s="6">
        <f>'CONTROL ACTAS'!M420</f>
        <v>0</v>
      </c>
      <c r="F1111" s="7">
        <f>+'CONTROL ACTAS'!F420</f>
        <v>13144</v>
      </c>
      <c r="G1111" s="29">
        <f t="shared" ref="G1111:G1119" si="48">ROUND(E1111*F1111,0)</f>
        <v>0</v>
      </c>
    </row>
    <row r="1112" spans="1:7" ht="26.4" x14ac:dyDescent="0.25">
      <c r="A1112" s="155"/>
      <c r="B1112" s="28" t="str">
        <f>'CONTROL ACTAS'!B421</f>
        <v>18.2</v>
      </c>
      <c r="C1112" s="125" t="str">
        <f>'CONTROL ACTAS'!C421</f>
        <v xml:space="preserve">suministro e instalación, aviso de ruta de evacuación fotoluminiscente. fotoluminiscencia probada de mínimo 4 horas. </v>
      </c>
      <c r="D1112" s="4" t="str">
        <f>'CONTROL ACTAS'!D421</f>
        <v>Und</v>
      </c>
      <c r="E1112" s="6">
        <f>'CONTROL ACTAS'!M421</f>
        <v>0</v>
      </c>
      <c r="F1112" s="7">
        <f>+'CONTROL ACTAS'!F421</f>
        <v>51382</v>
      </c>
      <c r="G1112" s="29">
        <f t="shared" si="48"/>
        <v>0</v>
      </c>
    </row>
    <row r="1113" spans="1:7" ht="39.6" x14ac:dyDescent="0.25">
      <c r="A1113" s="155"/>
      <c r="B1113" s="28" t="str">
        <f>'CONTROL ACTAS'!B422</f>
        <v>18.3</v>
      </c>
      <c r="C1113" s="125" t="str">
        <f>'CONTROL ACTAS'!C422</f>
        <v xml:space="preserve">suministro e instalación, aviso de ruta de evacuación fotoluminiscente (indicación de piso de descarga). fotoluminiscencia probada de mínimo 4 horas. </v>
      </c>
      <c r="D1113" s="4" t="str">
        <f>'CONTROL ACTAS'!D422</f>
        <v>Und</v>
      </c>
      <c r="E1113" s="6">
        <f>'CONTROL ACTAS'!M422</f>
        <v>0</v>
      </c>
      <c r="F1113" s="7">
        <f>+'CONTROL ACTAS'!F422</f>
        <v>40009</v>
      </c>
      <c r="G1113" s="29">
        <f t="shared" si="48"/>
        <v>0</v>
      </c>
    </row>
    <row r="1114" spans="1:7" ht="52.8" x14ac:dyDescent="0.25">
      <c r="A1114" s="155"/>
      <c r="B1114" s="28" t="str">
        <f>'CONTROL ACTAS'!B423</f>
        <v>18.4</v>
      </c>
      <c r="C1114" s="125" t="str">
        <f>'CONTROL ACTAS'!C423</f>
        <v xml:space="preserve">suministro e instalación, aviso de ruta de evacuación fotoluminiscente (indicación del número de piso y piso de descarga). fotoluminiscencia probada de mínimo 4 horas. se deberá colocar en la placa el número correspondiente al piso </v>
      </c>
      <c r="D1114" s="4" t="str">
        <f>'CONTROL ACTAS'!D423</f>
        <v>Und</v>
      </c>
      <c r="E1114" s="6">
        <f>'CONTROL ACTAS'!M423</f>
        <v>0</v>
      </c>
      <c r="F1114" s="7">
        <f>+'CONTROL ACTAS'!F423</f>
        <v>56973</v>
      </c>
      <c r="G1114" s="29">
        <f t="shared" si="48"/>
        <v>0</v>
      </c>
    </row>
    <row r="1115" spans="1:7" ht="26.4" x14ac:dyDescent="0.25">
      <c r="A1115" s="155"/>
      <c r="B1115" s="28" t="str">
        <f>'CONTROL ACTAS'!B424</f>
        <v>18.5</v>
      </c>
      <c r="C1115" s="125" t="str">
        <f>'CONTROL ACTAS'!C424</f>
        <v>suministro e instalación, aviso de punto de encuentro (pictograma blanco sobre fondo verde).</v>
      </c>
      <c r="D1115" s="4" t="str">
        <f>'CONTROL ACTAS'!D424</f>
        <v>Und</v>
      </c>
      <c r="E1115" s="6">
        <f>'CONTROL ACTAS'!M424</f>
        <v>0</v>
      </c>
      <c r="F1115" s="7">
        <f>+'CONTROL ACTAS'!F424</f>
        <v>21973</v>
      </c>
      <c r="G1115" s="29">
        <f t="shared" si="48"/>
        <v>0</v>
      </c>
    </row>
    <row r="1116" spans="1:7" ht="66" x14ac:dyDescent="0.25">
      <c r="A1116" s="155"/>
      <c r="B1116" s="28" t="str">
        <f>'CONTROL ACTAS'!B425</f>
        <v>18.6</v>
      </c>
      <c r="C1116" s="125" t="str">
        <f>'CONTROL ACTAS'!C425</f>
        <v>suministro e instalación, señalización de salida de evacuación de emergencia con iluminación permanente y botono de prueba, conectada a una fuente de energía confiable y una de respaldo (batería níquel cadmio). voltaje de entrada 110-130 vac 60hz, colores: verde, tiempo de recarga: 12 horas, indicador de carga: si, autonomía es de 90 minutos.</v>
      </c>
      <c r="D1116" s="4" t="str">
        <f>'CONTROL ACTAS'!D425</f>
        <v>Und</v>
      </c>
      <c r="E1116" s="6">
        <f>'CONTROL ACTAS'!M425</f>
        <v>0</v>
      </c>
      <c r="F1116" s="7">
        <f>+'CONTROL ACTAS'!F425</f>
        <v>47063</v>
      </c>
      <c r="G1116" s="29">
        <f t="shared" si="48"/>
        <v>0</v>
      </c>
    </row>
    <row r="1117" spans="1:7" ht="26.4" x14ac:dyDescent="0.25">
      <c r="A1117" s="155"/>
      <c r="B1117" s="28" t="str">
        <f>'CONTROL ACTAS'!B426</f>
        <v>18.7</v>
      </c>
      <c r="C1117" s="125" t="str">
        <f>'CONTROL ACTAS'!C426</f>
        <v xml:space="preserve">suministro e instalación, aviso de estación manual de alarma. fotoluminiscencia probada de mínimo 4 horas. </v>
      </c>
      <c r="D1117" s="4" t="str">
        <f>'CONTROL ACTAS'!D426</f>
        <v>Und</v>
      </c>
      <c r="E1117" s="6">
        <f>'CONTROL ACTAS'!M426</f>
        <v>0</v>
      </c>
      <c r="F1117" s="7">
        <f>+'CONTROL ACTAS'!F426</f>
        <v>49873</v>
      </c>
      <c r="G1117" s="29">
        <f t="shared" si="48"/>
        <v>0</v>
      </c>
    </row>
    <row r="1118" spans="1:7" ht="26.4" x14ac:dyDescent="0.25">
      <c r="A1118" s="155"/>
      <c r="B1118" s="28" t="str">
        <f>'CONTROL ACTAS'!B427</f>
        <v>18.8</v>
      </c>
      <c r="C1118" s="125" t="str">
        <f>'CONTROL ACTAS'!C427</f>
        <v xml:space="preserve">suministro e instalación, aviso de toma fija para bomberos clase i. fotoluminiscencia probada de mínimo 4 horas. </v>
      </c>
      <c r="D1118" s="4" t="str">
        <f>'CONTROL ACTAS'!D427</f>
        <v>Und</v>
      </c>
      <c r="E1118" s="6">
        <f>'CONTROL ACTAS'!M427</f>
        <v>0</v>
      </c>
      <c r="F1118" s="7">
        <f>+'CONTROL ACTAS'!F427</f>
        <v>31073</v>
      </c>
      <c r="G1118" s="29">
        <f t="shared" si="48"/>
        <v>0</v>
      </c>
    </row>
    <row r="1119" spans="1:7" ht="105.6" x14ac:dyDescent="0.25">
      <c r="A1119" s="155"/>
      <c r="B1119" s="28" t="str">
        <f>'CONTROL ACTAS'!B428</f>
        <v>18.9</v>
      </c>
      <c r="C1119" s="125" t="str">
        <f>'CONTROL ACTAS'!C428</f>
        <v>suministro e instalación, luz de emergencia de pared luz halógena de 5w, 6v: carcasa termoplástico inyectado, con alta resistencia al impacto, dos cabezas cuadradas, y ajustables, entrada dual de voltaje (120/230 vac, 60 hz), batería sellada de calcio plomo, 4.2 amp, tiempo mínimo de operación en emergencia 1.5 horas, botón de prueba, led indicador de carga y tiempo máximo de recarga 48 horas.) esta luz deberá ser calculada por el ingeniero eléctrico para determinar la cantidad y la respectiva iluminación requerida por la nsr-10.</v>
      </c>
      <c r="D1119" s="4" t="str">
        <f>'CONTROL ACTAS'!D428</f>
        <v>Und</v>
      </c>
      <c r="E1119" s="6">
        <f>'CONTROL ACTAS'!M428</f>
        <v>0</v>
      </c>
      <c r="F1119" s="7">
        <f>+'CONTROL ACTAS'!F428</f>
        <v>115763</v>
      </c>
      <c r="G1119" s="29">
        <f t="shared" si="48"/>
        <v>0</v>
      </c>
    </row>
    <row r="1120" spans="1:7" x14ac:dyDescent="0.25">
      <c r="B1120" s="26">
        <f>'CONTROL ACTAS'!B429</f>
        <v>19</v>
      </c>
      <c r="C1120" s="1" t="str">
        <f>'CONTROL ACTAS'!C429</f>
        <v>CAPITULO 19 - OTROS</v>
      </c>
      <c r="D1120" s="2"/>
      <c r="E1120" s="2"/>
      <c r="F1120" s="3"/>
      <c r="G1120" s="27"/>
    </row>
    <row r="1121" spans="2:7" ht="118.8" x14ac:dyDescent="0.25">
      <c r="B1121" s="28" t="str">
        <f>'CONTROL ACTAS'!B430</f>
        <v>19.1</v>
      </c>
      <c r="C1121" s="125" t="str">
        <f>'CONTROL ACTAS'!C430</f>
        <v>Ascensor con maquina compacta de alto desempeño, sistema pulse, puerta automatica con sistema de bloqueo electromecánico, puerta telescópica, acabado en aero inoxidable. Tipo Gearless (Sin Reductor) de magneto Permanente, debido a que no requiere de engranajes no hay consumo de lubricantes. Máquina de alta eficiencia con mínima generación de ruidos eléctricos y mecánicos. Cinta plana, recubierta con capa de poliuretano flexible que envuelve los cables de acero logrando ser más livianos y dos veces más durables que los cables convencionales. Microprocesador con sistema de Voltaje y frecuencia variables VVVF.</v>
      </c>
      <c r="D1121" s="4" t="str">
        <f>'CONTROL ACTAS'!D430</f>
        <v>Und</v>
      </c>
      <c r="E1121" s="6">
        <f>'CONTROL ACTAS'!M430</f>
        <v>0</v>
      </c>
      <c r="F1121" s="7">
        <f>+'CONTROL ACTAS'!F430</f>
        <v>86236200</v>
      </c>
      <c r="G1121" s="29">
        <f t="shared" ref="G1121:G1123" si="49">ROUND(E1121*F1121,0)</f>
        <v>0</v>
      </c>
    </row>
    <row r="1122" spans="2:7" ht="79.2" x14ac:dyDescent="0.25">
      <c r="B1122" s="28" t="str">
        <f>'CONTROL ACTAS'!B431</f>
        <v>19.2</v>
      </c>
      <c r="C1122" s="125" t="str">
        <f>'CONTROL ACTAS'!C431</f>
        <v>Equipo de elevación de carga con sistema electromecánico para manejo de cargas verticales con capacidad de 1000kg. Elevación útil 7 m de altura, con dimensión de cabina de 1,8x2,1x2,0 m. Con estructura metálica, sistema de control mediante lógica programada y estaciones de mando en cada piso. Cerramiento de seguridad exterior autoportante. Rampa de acceso en ambos niveles.</v>
      </c>
      <c r="D1122" s="4" t="str">
        <f>'CONTROL ACTAS'!D431</f>
        <v>und</v>
      </c>
      <c r="E1122" s="6">
        <f>'CONTROL ACTAS'!M431</f>
        <v>0</v>
      </c>
      <c r="F1122" s="7">
        <f>+'CONTROL ACTAS'!F431</f>
        <v>176120000</v>
      </c>
      <c r="G1122" s="29">
        <f t="shared" si="49"/>
        <v>0</v>
      </c>
    </row>
    <row r="1123" spans="2:7" ht="66" x14ac:dyDescent="0.25">
      <c r="B1123" s="28" t="str">
        <f>'CONTROL ACTAS'!B432</f>
        <v>19.3</v>
      </c>
      <c r="C1123" s="125" t="str">
        <f>'CONTROL ACTAS'!C432</f>
        <v>Actividades relacionadas con la reubicación de comerciantes que laboran actualmente en la plaza de mercado durante la ejecución de la obra. Las condiciones para llevar a cabo esta actividad se realizarán en común acuerdo con el supervisor del contrato por parte de la EMDUCE y del Municipio de la Ceja y la interventoría de la obra.</v>
      </c>
      <c r="D1123" s="4" t="str">
        <f>'CONTROL ACTAS'!D432</f>
        <v>und</v>
      </c>
      <c r="E1123" s="6">
        <f>'CONTROL ACTAS'!M432</f>
        <v>0</v>
      </c>
      <c r="F1123" s="7">
        <f>+'CONTROL ACTAS'!F432</f>
        <v>733870962.90322638</v>
      </c>
      <c r="G1123" s="29">
        <f t="shared" si="49"/>
        <v>0</v>
      </c>
    </row>
    <row r="1124" spans="2:7" x14ac:dyDescent="0.25">
      <c r="B1124" s="26" t="str">
        <f>'CONTROL ACTAS'!B433</f>
        <v>AC</v>
      </c>
      <c r="C1124" s="1" t="str">
        <f>'CONTROL ACTAS'!C433</f>
        <v>OBRAS ALTERNATIVAS CONSTRUCTIVAS</v>
      </c>
      <c r="D1124" s="2"/>
      <c r="E1124" s="2"/>
      <c r="F1124" s="3"/>
      <c r="G1124" s="27"/>
    </row>
    <row r="1125" spans="2:7" ht="52.8" x14ac:dyDescent="0.25">
      <c r="B1125" s="28" t="str">
        <f>'CONTROL ACTAS'!B434</f>
        <v>AC01</v>
      </c>
      <c r="C1125" s="5" t="str">
        <f>'CONTROL ACTAS'!C434</f>
        <v>Izaje de carga de estructura metálica y todos sus componentes (PERFILERIA TIPO IPE, HEA, PHR-C, PTE) para elementos de cubierta y estructura de soporte. Incluye operador, aparejador, combustible y todo lo necesario para su correcto funcionamiento.</v>
      </c>
      <c r="D1125" s="4" t="str">
        <f>'CONTROL ACTAS'!D434</f>
        <v>kg</v>
      </c>
      <c r="E1125" s="6">
        <f>'CONTROL ACTAS'!M434</f>
        <v>0</v>
      </c>
      <c r="F1125" s="7">
        <f>+'CONTROL ACTAS'!F434</f>
        <v>1298</v>
      </c>
      <c r="G1125" s="29">
        <f t="shared" ref="G1125:G1188" si="50">ROUND(E1125*F1125,0)</f>
        <v>0</v>
      </c>
    </row>
    <row r="1126" spans="2:7" ht="92.4" x14ac:dyDescent="0.25">
      <c r="B1126" s="28" t="str">
        <f>'CONTROL ACTAS'!B435</f>
        <v>AC02</v>
      </c>
      <c r="C1126" s="5" t="str">
        <f>'CONTROL ACTAS'!C435</f>
        <v>Construcción y montaje de ESTRUCTURA METÁLICA PARA ESTRUCTURA DE CUBIERTA en acero galvanizado (perfil PAG-C 220x80x2.0 mm galvanizado en acero ASTM A653, con tornillos de conexión de diámetros 1/2" y 1/4" galvanizados en acero A307 Gr. 2, con tuercas y arandelas; varillas galvanizadas de diámetro 1/2" para templeros de correas), según diseño. El restante de la estructura metalica se pagará en su respectivo item.</v>
      </c>
      <c r="D1126" s="4" t="str">
        <f>'CONTROL ACTAS'!D435</f>
        <v>kg</v>
      </c>
      <c r="E1126" s="6">
        <f>'CONTROL ACTAS'!M435</f>
        <v>0</v>
      </c>
      <c r="F1126" s="7">
        <f>+'CONTROL ACTAS'!F435</f>
        <v>22400</v>
      </c>
      <c r="G1126" s="29">
        <f t="shared" si="50"/>
        <v>0</v>
      </c>
    </row>
    <row r="1127" spans="2:7" ht="52.8" x14ac:dyDescent="0.25">
      <c r="B1127" s="28" t="str">
        <f>'CONTROL ACTAS'!B436</f>
        <v>AC03</v>
      </c>
      <c r="C1127" s="5" t="str">
        <f>'CONTROL ACTAS'!C436</f>
        <v>Suministro, transporte y colocación de lodos bentonicos y/o polimeros para estabilizar las paredes de pilotes. Incluye tanques para la suspensión, agua potable, bombeo, disposicion final. No incluye la excavación del pilote este será pagado en su respectivo item.</v>
      </c>
      <c r="D1127" s="4" t="str">
        <f>'CONTROL ACTAS'!D436</f>
        <v>m</v>
      </c>
      <c r="E1127" s="6">
        <f>'CONTROL ACTAS'!M436</f>
        <v>0</v>
      </c>
      <c r="F1127" s="7">
        <f>+'CONTROL ACTAS'!F436</f>
        <v>116474</v>
      </c>
      <c r="G1127" s="29">
        <f t="shared" si="50"/>
        <v>0</v>
      </c>
    </row>
    <row r="1128" spans="2:7" ht="66" x14ac:dyDescent="0.25">
      <c r="B1128" s="28" t="str">
        <f>'CONTROL ACTAS'!B437</f>
        <v>AC04</v>
      </c>
      <c r="C1128" s="5" t="str">
        <f>'CONTROL ACTAS'!C437</f>
        <v>Instalación de CERRAMIENTO EN SUPERBOARD calibre 8, con una altura de 2.20 m. Incluye suministro, transporte e instalación de la placa de superboard, estructura metálica cada 1.00m, larguero horizontal en la parte intermedia y superior, incluye todos los demás elementos necesarios para su correcta instalación.</v>
      </c>
      <c r="D1128" s="4" t="str">
        <f>'CONTROL ACTAS'!D437</f>
        <v>m</v>
      </c>
      <c r="E1128" s="6">
        <f>'CONTROL ACTAS'!M437</f>
        <v>0</v>
      </c>
      <c r="F1128" s="7">
        <f>+'CONTROL ACTAS'!F437</f>
        <v>133153</v>
      </c>
      <c r="G1128" s="29">
        <f t="shared" si="50"/>
        <v>0</v>
      </c>
    </row>
    <row r="1129" spans="2:7" ht="66" x14ac:dyDescent="0.25">
      <c r="B1129" s="28" t="str">
        <f>'CONTROL ACTAS'!B438</f>
        <v>AC05</v>
      </c>
      <c r="C1129" s="5" t="str">
        <f>'CONTROL ACTAS'!C438</f>
        <v>Suministro, transporte e instalación de TUBERÍA PVC-NOVAFORT, con un DIÁMETRO DE 160 mm. Incluye suministro y transporte de los materiales, bocas, accesorios y todos los demás elementos necesarios para su correcta instalación y funcionamiento. La excavación y los llenos se pagarán en su ítem respectivo.</v>
      </c>
      <c r="D1129" s="4" t="str">
        <f>'CONTROL ACTAS'!D438</f>
        <v>m</v>
      </c>
      <c r="E1129" s="6">
        <f>'CONTROL ACTAS'!M438</f>
        <v>0</v>
      </c>
      <c r="F1129" s="7">
        <f>+'CONTROL ACTAS'!F438</f>
        <v>66741</v>
      </c>
      <c r="G1129" s="29">
        <f t="shared" si="50"/>
        <v>0</v>
      </c>
    </row>
    <row r="1130" spans="2:7" ht="118.8" x14ac:dyDescent="0.25">
      <c r="B1130" s="28" t="str">
        <f>'CONTROL ACTAS'!B439</f>
        <v>AC06</v>
      </c>
      <c r="C1130" s="5" t="str">
        <f>'CONTROL ACTAS'!C439</f>
        <v>Suministro, transporte e instalación de CUBIERTA PLASTICA TIPO INVERNADERO en plástico calibre 7,  de 8 m de ancho colocado a una altura entre 4 y 6 m, incluye: excavación, fundaciones en concreto de 17,5 Mpa, madera inmunizada, cable de acero galvanizado de 3/16" para soporte de plástico y para vientos, anclajes en varilla de 1/2" de L 1,0 m, tensores 3/8 x 6" galvanizados, grilletes galvanizados , grapas de fijación industriales  y todos los demás materiales y elementos necesarios para su correcta instalación y funcionamiento. Podrá ser utilizada para zonas de trabajo, taller o como techo provisional para trabajos en invierno.</v>
      </c>
      <c r="D1130" s="4" t="str">
        <f>'CONTROL ACTAS'!D439</f>
        <v>m2</v>
      </c>
      <c r="E1130" s="6">
        <f>'CONTROL ACTAS'!M439</f>
        <v>0</v>
      </c>
      <c r="F1130" s="7">
        <f>+'CONTROL ACTAS'!F439</f>
        <v>38732</v>
      </c>
      <c r="G1130" s="29">
        <f t="shared" si="50"/>
        <v>0</v>
      </c>
    </row>
    <row r="1131" spans="2:7" ht="79.2" x14ac:dyDescent="0.25">
      <c r="B1131" s="28" t="str">
        <f>'CONTROL ACTAS'!B440</f>
        <v>AC07</v>
      </c>
      <c r="C1131" s="5" t="str">
        <f>'CONTROL ACTAS'!C440</f>
        <v>Demolición de estructuras en concreto, cargue, transporte y botada de escombros, manual o mecánimente de cualquier resistencia, reforzado o ciclópeo y en cualquier tipo de acabado (revoques y enchapes) o piso (en losas) e instalaciones embebidas, compresor neumático con martillo, no contempla la recuperación de los materiales aprovechables, contempla el transporte y disposición final hasta el sitio que lo indique la interventoría.</v>
      </c>
      <c r="D1131" s="4" t="str">
        <f>'CONTROL ACTAS'!D440</f>
        <v>m3</v>
      </c>
      <c r="E1131" s="6">
        <f>'CONTROL ACTAS'!M440</f>
        <v>0</v>
      </c>
      <c r="F1131" s="7">
        <f>+'CONTROL ACTAS'!F440</f>
        <v>220917</v>
      </c>
      <c r="G1131" s="29">
        <f t="shared" si="50"/>
        <v>0</v>
      </c>
    </row>
    <row r="1132" spans="2:7" ht="118.8" x14ac:dyDescent="0.25">
      <c r="B1132" s="28" t="str">
        <f>'CONTROL ACTAS'!B441</f>
        <v>AC08</v>
      </c>
      <c r="C1132" s="5" t="str">
        <f>'CONTROL ACTAS'!C441</f>
        <v>DEMOLICIÓN MAMPOSTERÍA EN LADRILLO DE CUALQUIER ESPESOR manual o mecanica en cualquier altura, incluye demolición de revoques y enchapes aplicados en el muro a demoler e instalaciones embebidas. Incluye también el cargue mecánico o manual, transporte interno y externo y disposición final a botaderos oficiales. Los recintes para contención contra edificaciones vecinas en el momento de requerirse, según autorización y aprobación de la Interventoría, se pagarán en su respectivo ítem. La demolición se realizara  hasta  nivel de losa de piso o terreno. No se contempla recuperación ni selección de materiales.</v>
      </c>
      <c r="D1132" s="4" t="str">
        <f>'CONTROL ACTAS'!D441</f>
        <v>m2</v>
      </c>
      <c r="E1132" s="6">
        <f>'CONTROL ACTAS'!M441</f>
        <v>0</v>
      </c>
      <c r="F1132" s="7">
        <f>+'CONTROL ACTAS'!F441</f>
        <v>26090</v>
      </c>
      <c r="G1132" s="29">
        <f t="shared" si="50"/>
        <v>0</v>
      </c>
    </row>
    <row r="1133" spans="2:7" ht="52.8" x14ac:dyDescent="0.25">
      <c r="B1133" s="28" t="str">
        <f>'CONTROL ACTAS'!B442</f>
        <v>AC09</v>
      </c>
      <c r="C1133" s="5" t="str">
        <f>'CONTROL ACTAS'!C442</f>
        <v xml:space="preserve">ACARREO INTERNO MECANICO DE CONCRETOS PREPARADOS EN OBRA DESDE EL SITIO DE PREPARACIÓN HASTA EL LUGAR DE VACIADO.AL INTERIOR DE LA OBRA (aproximadamente 50 metros lineales). SU MEDIDA SERA EN M3. </v>
      </c>
      <c r="D1133" s="4" t="str">
        <f>'CONTROL ACTAS'!D442</f>
        <v>m3</v>
      </c>
      <c r="E1133" s="6">
        <f>'CONTROL ACTAS'!M442</f>
        <v>0</v>
      </c>
      <c r="F1133" s="7">
        <f>+'CONTROL ACTAS'!F442</f>
        <v>63343</v>
      </c>
      <c r="G1133" s="29">
        <f t="shared" si="50"/>
        <v>0</v>
      </c>
    </row>
    <row r="1134" spans="2:7" ht="66" x14ac:dyDescent="0.25">
      <c r="B1134" s="28" t="str">
        <f>'CONTROL ACTAS'!B443</f>
        <v>AC10</v>
      </c>
      <c r="C1134" s="5" t="str">
        <f>'CONTROL ACTAS'!C443</f>
        <v>SELECCION  MANUAL DE  ELEMENTOS Y/O ESTRUCTURAS EN MADERA CON APROVECHAMIENTO Y RECUPERACION DE BIOMASA, incluye certificado de aprovechamiento y chipeado, según autorización y aprobación de la interventoría. El retiro y desmonte de la estructura se pagará en su respectivo item.</v>
      </c>
      <c r="D1134" s="4" t="str">
        <f>'CONTROL ACTAS'!D443</f>
        <v>m3</v>
      </c>
      <c r="E1134" s="6">
        <f>'CONTROL ACTAS'!M443</f>
        <v>0</v>
      </c>
      <c r="F1134" s="7">
        <f>+'CONTROL ACTAS'!F443</f>
        <v>85974</v>
      </c>
      <c r="G1134" s="29">
        <f t="shared" si="50"/>
        <v>0</v>
      </c>
    </row>
    <row r="1135" spans="2:7" ht="39.6" x14ac:dyDescent="0.25">
      <c r="B1135" s="28" t="str">
        <f>'CONTROL ACTAS'!B444</f>
        <v>AC11</v>
      </c>
      <c r="C1135" s="5" t="str">
        <f>'CONTROL ACTAS'!C444</f>
        <v>SELECCIÓN MANUAL ESPECIAL DE RESIDUOS ORDINARIOS, caña brava de cubierta y aglomerante de tejas de barro para su correcta disposición. Incluye la disposición final</v>
      </c>
      <c r="D1135" s="4" t="str">
        <f>'CONTROL ACTAS'!D444</f>
        <v>m3</v>
      </c>
      <c r="E1135" s="6">
        <f>'CONTROL ACTAS'!M444</f>
        <v>0</v>
      </c>
      <c r="F1135" s="7">
        <f>+'CONTROL ACTAS'!F444</f>
        <v>99779</v>
      </c>
      <c r="G1135" s="29">
        <f t="shared" si="50"/>
        <v>0</v>
      </c>
    </row>
    <row r="1136" spans="2:7" ht="39.6" x14ac:dyDescent="0.25">
      <c r="B1136" s="28" t="str">
        <f>'CONTROL ACTAS'!B445</f>
        <v>AC12</v>
      </c>
      <c r="C1136" s="5" t="str">
        <f>'CONTROL ACTAS'!C445</f>
        <v>Instalación de formaleta a dos (2) caras en madera para estructuras de concreto VIGAS Y LOSAS DE CIMENTACIÓN. Incluye todo lo necesario para su instalacion no recuperable.</v>
      </c>
      <c r="D1136" s="4" t="str">
        <f>'CONTROL ACTAS'!D445</f>
        <v>m</v>
      </c>
      <c r="E1136" s="6">
        <f>'CONTROL ACTAS'!M445</f>
        <v>0</v>
      </c>
      <c r="F1136" s="7">
        <f>+'CONTROL ACTAS'!F445</f>
        <v>54675</v>
      </c>
      <c r="G1136" s="29">
        <f t="shared" si="50"/>
        <v>0</v>
      </c>
    </row>
    <row r="1137" spans="2:7" ht="66" x14ac:dyDescent="0.25">
      <c r="B1137" s="28" t="str">
        <f>'CONTROL ACTAS'!B446</f>
        <v>AC13</v>
      </c>
      <c r="C1137" s="5" t="str">
        <f>'CONTROL ACTAS'!C446</f>
        <v>Retiro de circuitos ramales bifasicos que comprenden cable bipolar y cable duplex desde tablero de distribución hasta primera salida de circuito o entre salidas recorridos de más de 6 metros. Incluye desmontes grapas, ductos, abrazaderas, aisladores, y todo el equipo y todo lo necesario para su correcto desmonte. (trabajo realizado en caliente)</v>
      </c>
      <c r="D1137" s="4" t="str">
        <f>'CONTROL ACTAS'!D446</f>
        <v>m</v>
      </c>
      <c r="E1137" s="6">
        <f>'CONTROL ACTAS'!M446</f>
        <v>0</v>
      </c>
      <c r="F1137" s="7">
        <f>+'CONTROL ACTAS'!F446</f>
        <v>14584</v>
      </c>
      <c r="G1137" s="29">
        <f t="shared" si="50"/>
        <v>0</v>
      </c>
    </row>
    <row r="1138" spans="2:7" ht="26.4" x14ac:dyDescent="0.25">
      <c r="B1138" s="28" t="str">
        <f>'CONTROL ACTAS'!B447</f>
        <v>AC14</v>
      </c>
      <c r="C1138" s="5" t="str">
        <f>'CONTROL ACTAS'!C447</f>
        <v>Suministro, transporte e instalacion de trenza de la red secundaria en cable multiplex ASR, incluye el retiro de la trenza existente.</v>
      </c>
      <c r="D1138" s="4" t="str">
        <f>'CONTROL ACTAS'!D447</f>
        <v>m</v>
      </c>
      <c r="E1138" s="6">
        <f>'CONTROL ACTAS'!M447</f>
        <v>0</v>
      </c>
      <c r="F1138" s="7">
        <f>+'CONTROL ACTAS'!F447</f>
        <v>68904</v>
      </c>
      <c r="G1138" s="29">
        <f t="shared" si="50"/>
        <v>0</v>
      </c>
    </row>
    <row r="1139" spans="2:7" ht="39.6" x14ac:dyDescent="0.25">
      <c r="B1139" s="28" t="str">
        <f>'CONTROL ACTAS'!B448</f>
        <v>AC15</v>
      </c>
      <c r="C1139" s="5" t="str">
        <f>'CONTROL ACTAS'!C448</f>
        <v xml:space="preserve">Explanación y nivelación del  terreno mecánica e=0.15, bajo cualquier grado de humedad, incluye corte de taludes y terraceos requeridos según planos y/o definidos por la interventoría. Medido in situ. </v>
      </c>
      <c r="D1139" s="4" t="str">
        <f>'CONTROL ACTAS'!D448</f>
        <v>m2</v>
      </c>
      <c r="E1139" s="6">
        <f>'CONTROL ACTAS'!M448</f>
        <v>0</v>
      </c>
      <c r="F1139" s="7">
        <f>+'CONTROL ACTAS'!F448</f>
        <v>9674</v>
      </c>
      <c r="G1139" s="29">
        <f t="shared" si="50"/>
        <v>0</v>
      </c>
    </row>
    <row r="1140" spans="2:7" ht="118.8" x14ac:dyDescent="0.25">
      <c r="B1140" s="28" t="str">
        <f>'CONTROL ACTAS'!B449</f>
        <v>AC16</v>
      </c>
      <c r="C1140" s="5" t="str">
        <f>'CONTROL ACTAS'!C449</f>
        <v>Suministro, transporte e instalación de cubierta en paneles tipo Kingspan o equivalente (conformado de acero galvanizado prepintado cal 28 en cara superior e inferior, color blanco, inyectado en línea continua con poliuretano expandido de alta densidad, espesor=18 mm), Incluye remates externos e interno de cubierta, elementos de fijación, sellante base poliuretano tipo Sika Flex 1A o equivalente y todos los demás elementos necesarios para su correcta fabricación e instalación. Según Diseño. Previa aprobación de la interventoría. NO incluye elementos especiales ni ruanas estás se pagarán en su respectivo item.</v>
      </c>
      <c r="D1140" s="4" t="str">
        <f>'CONTROL ACTAS'!D449</f>
        <v>m2</v>
      </c>
      <c r="E1140" s="6">
        <f>'CONTROL ACTAS'!M449</f>
        <v>0</v>
      </c>
      <c r="F1140" s="7">
        <f>+'CONTROL ACTAS'!F449</f>
        <v>234750</v>
      </c>
      <c r="G1140" s="29">
        <f t="shared" si="50"/>
        <v>0</v>
      </c>
    </row>
    <row r="1141" spans="2:7" ht="92.4" x14ac:dyDescent="0.25">
      <c r="B1141" s="28" t="str">
        <f>'CONTROL ACTAS'!B450</f>
        <v>AC17</v>
      </c>
      <c r="C1141" s="5" t="str">
        <f>'CONTROL ACTAS'!C450</f>
        <v>Suministro,transporte e instalación cubierta traslúcida en PRFV CON RESINA RETARDANTE AL FUEGO marca exisplast o equivalente. Incluye teja de poliéster reforzado con fibra de vidrio, perfil panel, con resina retardancia al fuego. La teja se fija por medio de tornillos auto perforantes con arandela, empaque de neopreno y capelote, con fijadores de ala para darle estabilidad a la teja, y todo lo necesario para su correcta instalación y funcionamiento. Según diseño de cubierta.</v>
      </c>
      <c r="D1141" s="4" t="str">
        <f>'CONTROL ACTAS'!D450</f>
        <v>m2</v>
      </c>
      <c r="E1141" s="6">
        <f>'CONTROL ACTAS'!M450</f>
        <v>0</v>
      </c>
      <c r="F1141" s="7">
        <f>+'CONTROL ACTAS'!F450</f>
        <v>292296</v>
      </c>
      <c r="G1141" s="29">
        <f t="shared" si="50"/>
        <v>0</v>
      </c>
    </row>
    <row r="1142" spans="2:7" ht="79.2" x14ac:dyDescent="0.25">
      <c r="B1142" s="28" t="str">
        <f>'CONTROL ACTAS'!B451</f>
        <v>AC18</v>
      </c>
      <c r="C1142" s="5" t="str">
        <f>'CONTROL ACTAS'!C451</f>
        <v>Suministro, transporte y colocación de canales en lamina galvanizada calibre 20, desarrollo hasta 1000 mm. con soldadura autogena. Incluye boquilla de 4" en el mismo material de la canal, soportes, tornillos autoperforantes, anticorrosivo epóxico por ambas caras más esmalte sintético blanco, y todos los elementos necesarios para su correcta instalación y funcionamiento. Según diseño de cubierta.</v>
      </c>
      <c r="D1142" s="4" t="str">
        <f>'CONTROL ACTAS'!D451</f>
        <v>m</v>
      </c>
      <c r="E1142" s="6">
        <f>'CONTROL ACTAS'!M451</f>
        <v>0</v>
      </c>
      <c r="F1142" s="7">
        <f>+'CONTROL ACTAS'!F451</f>
        <v>167835</v>
      </c>
      <c r="G1142" s="29">
        <f t="shared" si="50"/>
        <v>0</v>
      </c>
    </row>
    <row r="1143" spans="2:7" ht="118.8" x14ac:dyDescent="0.25">
      <c r="B1143" s="28" t="str">
        <f>'CONTROL ACTAS'!B452</f>
        <v>AC19</v>
      </c>
      <c r="C1143" s="5" t="str">
        <f>'CONTROL ACTAS'!C452</f>
        <v>Suministro, transporte e instalación de TAPA Y CUELLO PREFABRICADA EN CONCRETO DE 28 mpa PARA CÁMARA DE INSPECCIÓN. Incluye suministro, transporte e instalación de los materiales y todo lo necesario para su correcta instalación y funcionamiento según especificaciones técnicas de diseño. la instalación del cuello, Incluye mortero para ajuste y pega del cuello al cono Según especificaciones técnicas de diseño. Incluye suministro, transporte e instalación de los materiales, retroexcavadora y todo lo necesario para su correcta instalación y funcionamiento. No Incluye excavación, llenos, estos se cancelan en su respectivo item.</v>
      </c>
      <c r="D1143" s="4" t="str">
        <f>'CONTROL ACTAS'!D452</f>
        <v>un</v>
      </c>
      <c r="E1143" s="6">
        <f>'CONTROL ACTAS'!M452</f>
        <v>0</v>
      </c>
      <c r="F1143" s="7">
        <f>+'CONTROL ACTAS'!F452</f>
        <v>826824</v>
      </c>
      <c r="G1143" s="29">
        <f t="shared" si="50"/>
        <v>0</v>
      </c>
    </row>
    <row r="1144" spans="2:7" ht="105.6" x14ac:dyDescent="0.25">
      <c r="B1144" s="28" t="str">
        <f>'CONTROL ACTAS'!B453</f>
        <v>AC20</v>
      </c>
      <c r="C1144" s="5" t="str">
        <f>'CONTROL ACTAS'!C453</f>
        <v>Suministro, transporte e instalación de CONO PREFABRICADO EN CONCRETO DE 28 mpa PARA CÁMARA DE INSPECCIÓN de 1,20m de diámetro. Incluye mortero para ajuste y pega del cono al cilindro y resane de las perforaciones, Según especificaciones técnicas de EEPP de Medellín y de diseño. Incluye suministro, transporte e instalación de los materiales, retroexcavadora, descargue y transportes internos con retroexcavadora hasta sitio de acopio y de este al sitio de instalación y todo lo necesario para su correcta instalación y funcionamiento.</v>
      </c>
      <c r="D1144" s="4" t="str">
        <f>'CONTROL ACTAS'!D453</f>
        <v>un</v>
      </c>
      <c r="E1144" s="6">
        <f>'CONTROL ACTAS'!M453</f>
        <v>0</v>
      </c>
      <c r="F1144" s="7">
        <f>+'CONTROL ACTAS'!F453</f>
        <v>788994</v>
      </c>
      <c r="G1144" s="29">
        <f t="shared" si="50"/>
        <v>0</v>
      </c>
    </row>
    <row r="1145" spans="2:7" ht="118.8" x14ac:dyDescent="0.25">
      <c r="B1145" s="28" t="str">
        <f>'CONTROL ACTAS'!B454</f>
        <v>AC21</v>
      </c>
      <c r="C1145" s="5" t="str">
        <f>'CONTROL ACTAS'!C454</f>
        <v>Suministro, transporte e instalación de CILINDRO PREFABRICADO EN CONCRETO 28 mpa PARA CÁMARA DE INSPECCIÓN de 1,20m de diámetro. Incluye mortero para ajuste, pega y resane de las juntas y perforaciones del cilindro, Según especificaciones técnicas de EEPP de Medellín y de diseño. Incluye suministro, transporte e instalación de los materiales, retroexcavadora, descargue y transportes internos con retroexcavadora hasta sitio de acopio y de este al sitio de instalación y todo lo necesario para su correcta instalación y funcionamiento.No Incluye excavación, llenos, estos se cancelan en su respectivo item.</v>
      </c>
      <c r="D1145" s="4" t="str">
        <f>'CONTROL ACTAS'!D454</f>
        <v>m</v>
      </c>
      <c r="E1145" s="6">
        <f>'CONTROL ACTAS'!M454</f>
        <v>0</v>
      </c>
      <c r="F1145" s="7">
        <f>+'CONTROL ACTAS'!F454</f>
        <v>1076441</v>
      </c>
      <c r="G1145" s="29">
        <f t="shared" si="50"/>
        <v>0</v>
      </c>
    </row>
    <row r="1146" spans="2:7" ht="92.4" x14ac:dyDescent="0.25">
      <c r="B1146" s="28" t="str">
        <f>'CONTROL ACTAS'!B455</f>
        <v>AC22</v>
      </c>
      <c r="C1146" s="5" t="str">
        <f>'CONTROL ACTAS'!C455</f>
        <v>Construcción de mesa con diámetro de 1,60m y 0,20m de espesor y cañuela con un diámetro de 1,20m y 0,20m de espesor para cámara de inspección de diámetro de 1,20 m, la pendiente transversal de la cañuela será el 15% y debe ser en concreto de 21Mpa esmaltada con cemento, según especificaciones técnicas de EEPP de Medellín. Incluye suministro, transporte e instalación de los materiales, todo lo necesario para su correcta construcción. No incluye acero de refuerzo.</v>
      </c>
      <c r="D1146" s="4" t="str">
        <f>'CONTROL ACTAS'!D455</f>
        <v>un</v>
      </c>
      <c r="E1146" s="6">
        <f>'CONTROL ACTAS'!M455</f>
        <v>0</v>
      </c>
      <c r="F1146" s="7">
        <f>+'CONTROL ACTAS'!F455</f>
        <v>396562</v>
      </c>
      <c r="G1146" s="29">
        <f t="shared" si="50"/>
        <v>0</v>
      </c>
    </row>
    <row r="1147" spans="2:7" ht="52.8" x14ac:dyDescent="0.25">
      <c r="B1147" s="28" t="str">
        <f>'CONTROL ACTAS'!B456</f>
        <v>AC23</v>
      </c>
      <c r="C1147" s="5" t="str">
        <f>'CONTROL ACTAS'!C456</f>
        <v>Construcción de Emboquillada de tubería en pared para cámara de inspección, según especificaciones técnicas de EEPP de Medellín. Incluye suministro, transporte e instalación de los materiales y todo lo necesario para su correcta ejecución.</v>
      </c>
      <c r="D1147" s="4" t="str">
        <f>'CONTROL ACTAS'!D456</f>
        <v>un</v>
      </c>
      <c r="E1147" s="6">
        <f>'CONTROL ACTAS'!M456</f>
        <v>0</v>
      </c>
      <c r="F1147" s="7">
        <f>+'CONTROL ACTAS'!F456</f>
        <v>47155</v>
      </c>
      <c r="G1147" s="29">
        <f t="shared" si="50"/>
        <v>0</v>
      </c>
    </row>
    <row r="1148" spans="2:7" ht="52.8" x14ac:dyDescent="0.25">
      <c r="B1148" s="28" t="str">
        <f>'CONTROL ACTAS'!B457</f>
        <v>AC24</v>
      </c>
      <c r="C1148" s="5" t="str">
        <f>'CONTROL ACTAS'!C457</f>
        <v>Suministro, transporte y colocación de gancho galvanizado para cámara de inspección de cilindro prefabricado, según especificaciones técnicas de EEPP de Medellín. Incluye anclaje con epóxico y todo lo necesario para su correcta instalación.</v>
      </c>
      <c r="D1148" s="4" t="str">
        <f>'CONTROL ACTAS'!D457</f>
        <v>un</v>
      </c>
      <c r="E1148" s="6">
        <f>'CONTROL ACTAS'!M457</f>
        <v>0</v>
      </c>
      <c r="F1148" s="7">
        <f>+'CONTROL ACTAS'!F457</f>
        <v>75842</v>
      </c>
      <c r="G1148" s="29">
        <f t="shared" si="50"/>
        <v>0</v>
      </c>
    </row>
    <row r="1149" spans="2:7" ht="79.2" x14ac:dyDescent="0.25">
      <c r="B1149" s="28" t="str">
        <f>'CONTROL ACTAS'!B458</f>
        <v>AC25</v>
      </c>
      <c r="C1149" s="5" t="str">
        <f>'CONTROL ACTAS'!C458</f>
        <v>Suministro, transporte e instalación de TUBERÍA PVC-NOVAFORT, con un DIÁMETRO DE 315 mm. Incluye suministro y transporte de los materiales, bocas, accesorios, acondicionador de superficie y adhesivo Novafort y todos los elementos necesarios para su correcta instalación y funcionamiento. La excavación, encamado, atraques y los llenos se pagaran en su ítem respectivo.</v>
      </c>
      <c r="D1149" s="4" t="str">
        <f>'CONTROL ACTAS'!D458</f>
        <v>m</v>
      </c>
      <c r="E1149" s="6">
        <f>'CONTROL ACTAS'!M458</f>
        <v>0</v>
      </c>
      <c r="F1149" s="7">
        <f>+'CONTROL ACTAS'!F458</f>
        <v>180933</v>
      </c>
      <c r="G1149" s="29">
        <f t="shared" si="50"/>
        <v>0</v>
      </c>
    </row>
    <row r="1150" spans="2:7" ht="79.2" x14ac:dyDescent="0.25">
      <c r="B1150" s="28" t="str">
        <f>'CONTROL ACTAS'!B459</f>
        <v>AC26</v>
      </c>
      <c r="C1150" s="5" t="str">
        <f>'CONTROL ACTAS'!C459</f>
        <v>Suministro, transporte e instalación de TUBERÍA PVC-NOVAFORT, con un DIÁMETRO DE 200 mm. Incluye suministro y transporte de los materiales, bocas, accesorios, acondicionador de superficie y adhesivo Novafort y todos los elementos necesarios para su correcta instalación y funcionamiento. La excavación, encamado, atraques y los llenos se pagaran en su ítem respectivo.</v>
      </c>
      <c r="D1150" s="4" t="str">
        <f>'CONTROL ACTAS'!D459</f>
        <v>m</v>
      </c>
      <c r="E1150" s="6">
        <f>'CONTROL ACTAS'!M459</f>
        <v>0</v>
      </c>
      <c r="F1150" s="7">
        <f>+'CONTROL ACTAS'!F459</f>
        <v>83701</v>
      </c>
      <c r="G1150" s="29">
        <f t="shared" si="50"/>
        <v>0</v>
      </c>
    </row>
    <row r="1151" spans="2:7" ht="79.2" x14ac:dyDescent="0.25">
      <c r="B1151" s="28" t="str">
        <f>'CONTROL ACTAS'!B460</f>
        <v>AC27</v>
      </c>
      <c r="C1151" s="5" t="str">
        <f>'CONTROL ACTAS'!C460</f>
        <v>Construccion de CAMARA DE CAIDA según especificaciones E.P,M, incluye materiales para encofrados (tacos, formaletas, entre otros) caja de inspección de 40 x 40 con tapa en concreto de 28 MPa, atraques con concreto de 17.5 Mpa, Tubería PVC-Novafort Ø= 315 mm. (12") - Pavco o equivalente. No incluye excavacion, ni llenos, ni reparcheo en pavimento o concreto, se pagarán en su item respectivo</v>
      </c>
      <c r="D1151" s="4" t="str">
        <f>'CONTROL ACTAS'!D460</f>
        <v>un</v>
      </c>
      <c r="E1151" s="6">
        <f>'CONTROL ACTAS'!M460</f>
        <v>0</v>
      </c>
      <c r="F1151" s="7">
        <f>+'CONTROL ACTAS'!F460</f>
        <v>1288195</v>
      </c>
      <c r="G1151" s="29">
        <f t="shared" si="50"/>
        <v>0</v>
      </c>
    </row>
    <row r="1152" spans="2:7" ht="26.4" x14ac:dyDescent="0.25">
      <c r="B1152" s="28" t="str">
        <f>'CONTROL ACTAS'!B461</f>
        <v>AC28</v>
      </c>
      <c r="C1152" s="5" t="str">
        <f>'CONTROL ACTAS'!C461</f>
        <v>Perforación de concreto armado, con corona diamantada de 8"-12" de diámetro. Incluye carga manual de escombros y disposicion final.</v>
      </c>
      <c r="D1152" s="4" t="str">
        <f>'CONTROL ACTAS'!D461</f>
        <v>cm</v>
      </c>
      <c r="E1152" s="6">
        <f>'CONTROL ACTAS'!M461</f>
        <v>0</v>
      </c>
      <c r="F1152" s="7">
        <f>+'CONTROL ACTAS'!F461</f>
        <v>20017</v>
      </c>
      <c r="G1152" s="29">
        <f t="shared" si="50"/>
        <v>0</v>
      </c>
    </row>
    <row r="1153" spans="2:7" ht="105.6" x14ac:dyDescent="0.25">
      <c r="B1153" s="28" t="str">
        <f>'CONTROL ACTAS'!B462</f>
        <v>AC29</v>
      </c>
      <c r="C1153" s="5" t="str">
        <f>'CONTROL ACTAS'!C462</f>
        <v>Construcción de ANCLAJE EPÓXICO sobre estructura de concreto existente para varillas de acero de diámetro hasta 1/2", incluye el suministro, transporte e instalación del epóxico, perforación mecánica del concreto con broca de diámetro 5/8" mas del diámetro de la barra de acero a anclar y una profundidad de 12 cm, fijación de la barra y todo lo necesario para su correcto funcionamiento según recomendaciones del proveedor del epóxico. El acero del anclaje se pagará en su respectivo ítem.</v>
      </c>
      <c r="D1153" s="4" t="str">
        <f>'CONTROL ACTAS'!D462</f>
        <v>un</v>
      </c>
      <c r="E1153" s="6">
        <f>'CONTROL ACTAS'!M462</f>
        <v>0</v>
      </c>
      <c r="F1153" s="7">
        <f>+'CONTROL ACTAS'!F462</f>
        <v>16329</v>
      </c>
      <c r="G1153" s="29">
        <f t="shared" si="50"/>
        <v>0</v>
      </c>
    </row>
    <row r="1154" spans="2:7" ht="105.6" x14ac:dyDescent="0.25">
      <c r="B1154" s="28" t="str">
        <f>'CONTROL ACTAS'!B463</f>
        <v>AC30</v>
      </c>
      <c r="C1154" s="5" t="str">
        <f>'CONTROL ACTAS'!C463</f>
        <v>Construcción de ANCLAJE EPÓXICO sobre estructura de concreto existente para varillas de acero de diámetro hasta 5/8", incluye el suministro, transporte e instalación del epóxico, perforación mecánica del concreto con broca de diámetro 3/4" mas del diámetro de la barra de acero a anclar y una profundidad de 16 cm, fijación de la barra y todo lo necesario para su correcto funcionamiento según recomendaciones del proveedor del epóxico. El acero del anclaje se pagará en su respectivo ítem.</v>
      </c>
      <c r="D1154" s="4" t="str">
        <f>'CONTROL ACTAS'!D463</f>
        <v>un</v>
      </c>
      <c r="E1154" s="6">
        <f>'CONTROL ACTAS'!M463</f>
        <v>0</v>
      </c>
      <c r="F1154" s="7">
        <f>+'CONTROL ACTAS'!F463</f>
        <v>27666</v>
      </c>
      <c r="G1154" s="29">
        <f t="shared" si="50"/>
        <v>0</v>
      </c>
    </row>
    <row r="1155" spans="2:7" ht="132" x14ac:dyDescent="0.25">
      <c r="B1155" s="28" t="str">
        <f>'CONTROL ACTAS'!B464</f>
        <v>AC31</v>
      </c>
      <c r="C1155" s="5" t="str">
        <f>'CONTROL ACTAS'!C464</f>
        <v>Construcción de JUNTA DE DILATACIÓN ENTRE MAMPOSTERÍA Y ELEMENTOS ESTRUCTURALES (una sola cara),  ancho de 1cm., instalación de varilla de espuma de polietileno tipo sellalón, sikarod ó equivalente de Ø= 3/4", aplicación de masilla elástica sellante y adhesiva con base en poliuretano tipo Sikaflex-1a ó equivalente, junta máxima de ancho= 10 mm. prof.= 5 mm., color similar al muro a definir por la interventoría. Incluye suministro y transporte de los materiales y todos los elementos necesarios para su correcta construcción y funcionamiento. Se deben seguir todas las especificaciones y recomendaciones de los fabricantes de los materiales.</v>
      </c>
      <c r="D1155" s="4" t="str">
        <f>'CONTROL ACTAS'!D464</f>
        <v>m</v>
      </c>
      <c r="E1155" s="6">
        <f>'CONTROL ACTAS'!M464</f>
        <v>0</v>
      </c>
      <c r="F1155" s="7">
        <f>+'CONTROL ACTAS'!F464</f>
        <v>11342</v>
      </c>
      <c r="G1155" s="29">
        <f t="shared" si="50"/>
        <v>0</v>
      </c>
    </row>
    <row r="1156" spans="2:7" ht="118.8" x14ac:dyDescent="0.25">
      <c r="B1156" s="28" t="str">
        <f>'CONTROL ACTAS'!B465</f>
        <v>AC32</v>
      </c>
      <c r="C1156" s="5" t="str">
        <f>'CONTROL ACTAS'!C465</f>
        <v>Suministro, transporte e instalación de tubería PVC-P, RDE 9, 500 PSI, diámetro 1/2", incluye todos los accesorios en PVC de diámetro 1/2" incluyendo todos los accesorios reducidos que se requieran para su correcta  instalación. Estos deberán estar correctamente pegados usando limpiador, soldadura y teflón apropiados, sin presentar fugas, fisuras o cualquier otra clase de anomalía. Se debe garantizar la correcta instalación y funcionamiento. Incluye además las perforaciones (canchas) de paredes o pisos que lo requieran  incluyendo cargue, transporte y botada de escombros en botaderos oficiales o donde indique la interventoría.</v>
      </c>
      <c r="D1156" s="4" t="str">
        <f>'CONTROL ACTAS'!D465</f>
        <v>m</v>
      </c>
      <c r="E1156" s="6">
        <f>'CONTROL ACTAS'!M465</f>
        <v>0</v>
      </c>
      <c r="F1156" s="7">
        <f>+'CONTROL ACTAS'!F465</f>
        <v>10694</v>
      </c>
      <c r="G1156" s="29">
        <f t="shared" si="50"/>
        <v>0</v>
      </c>
    </row>
    <row r="1157" spans="2:7" ht="52.8" x14ac:dyDescent="0.25">
      <c r="B1157" s="28" t="str">
        <f>'CONTROL ACTAS'!B466</f>
        <v>AC33</v>
      </c>
      <c r="C1157" s="5" t="str">
        <f>'CONTROL ACTAS'!C466</f>
        <v>Suministro, transporte e instalación de TERMINAL CON CÁMARA DE AIRE, en TUBERÍA DE PVC-P, con un DIÁMETRO DE 1/2". Incluye suministro y transporte de los materiales, canche, accesorios PVC, sellante, soldadura, teflón, y todo lo necesario para su correcta instalación y funcionamiento.</v>
      </c>
      <c r="D1157" s="4" t="str">
        <f>'CONTROL ACTAS'!D466</f>
        <v>un</v>
      </c>
      <c r="E1157" s="6">
        <f>'CONTROL ACTAS'!M466</f>
        <v>0</v>
      </c>
      <c r="F1157" s="7">
        <f>+'CONTROL ACTAS'!F466</f>
        <v>21452</v>
      </c>
      <c r="G1157" s="29">
        <f t="shared" si="50"/>
        <v>0</v>
      </c>
    </row>
    <row r="1158" spans="2:7" ht="66" x14ac:dyDescent="0.25">
      <c r="B1158" s="28" t="str">
        <f>'CONTROL ACTAS'!B467</f>
        <v>AC34</v>
      </c>
      <c r="C1158" s="5" t="str">
        <f>'CONTROL ACTAS'!C467</f>
        <v>Colocación de MATERIAL GRANULAR limpio de 1" a 1½" para filtros, camas de triturado, reemplazos de suelo o la aplicación para la cual sea necesario. Incluye el suministro y transporte interno y externo del material y todo lo necesario para su correcta instalación según diseño y especificaciones de la interventoría. Su medida será en sitio.</v>
      </c>
      <c r="D1158" s="4" t="str">
        <f>'CONTROL ACTAS'!D467</f>
        <v>m3</v>
      </c>
      <c r="E1158" s="6">
        <f>'CONTROL ACTAS'!M467</f>
        <v>0</v>
      </c>
      <c r="F1158" s="7">
        <f>+'CONTROL ACTAS'!F467</f>
        <v>158351</v>
      </c>
      <c r="G1158" s="29">
        <f t="shared" si="50"/>
        <v>0</v>
      </c>
    </row>
    <row r="1159" spans="2:7" ht="66" x14ac:dyDescent="0.25">
      <c r="B1159" s="28" t="str">
        <f>'CONTROL ACTAS'!B468</f>
        <v>AC35</v>
      </c>
      <c r="C1159" s="5" t="str">
        <f>'CONTROL ACTAS'!C468</f>
        <v>Instalacion de CAPA DE VAPOR EN POLIETILENO NEGRO PARA PISO. Incluye suministro, transporte e instalación de los materiales, corte de piso a maquina de disco a una profundidad de 50 mm y 5 mm, limpieza de junta, colocación de sellalón para relleno de junta, y todo lo necesario para su correcta instalación según diseño y especifaciones de la interventoría.</v>
      </c>
      <c r="D1159" s="4" t="str">
        <f>'CONTROL ACTAS'!D468</f>
        <v>m2</v>
      </c>
      <c r="E1159" s="6">
        <f>'CONTROL ACTAS'!M468</f>
        <v>0</v>
      </c>
      <c r="F1159" s="7">
        <f>+'CONTROL ACTAS'!F468</f>
        <v>14317</v>
      </c>
      <c r="G1159" s="29">
        <f t="shared" si="50"/>
        <v>0</v>
      </c>
    </row>
    <row r="1160" spans="2:7" ht="66" x14ac:dyDescent="0.25">
      <c r="B1160" s="28" t="str">
        <f>'CONTROL ACTAS'!B469</f>
        <v>AC36</v>
      </c>
      <c r="C1160" s="5" t="str">
        <f>'CONTROL ACTAS'!C469</f>
        <v>Mantenimiento para cubierta y canoas principal modulos comerciales zona de reubicacion. el mantenimiento se debe de realizar semanalmente o en todo caso bajo la instrucción o solicitud de la interventoría. incluye los insumos necesarios para el mantenimiento y todos los demás elementos necesarios para su correcto mantenimiento.</v>
      </c>
      <c r="D1160" s="4" t="str">
        <f>'CONTROL ACTAS'!D469</f>
        <v>hr</v>
      </c>
      <c r="E1160" s="6">
        <f>'CONTROL ACTAS'!M469</f>
        <v>0</v>
      </c>
      <c r="F1160" s="7">
        <f>+'CONTROL ACTAS'!F469</f>
        <v>28928</v>
      </c>
      <c r="G1160" s="29">
        <f t="shared" si="50"/>
        <v>0</v>
      </c>
    </row>
    <row r="1161" spans="2:7" ht="39.6" x14ac:dyDescent="0.25">
      <c r="B1161" s="28" t="str">
        <f>'CONTROL ACTAS'!B470</f>
        <v>AC37</v>
      </c>
      <c r="C1161" s="5" t="str">
        <f>'CONTROL ACTAS'!C470</f>
        <v>Colocacion de MORTERO AUTONIVELANTE PARA ESTRUCTURA METALICA. Incluye mano de obra y todos demás elementos necesarios para su correcta colocación.</v>
      </c>
      <c r="D1161" s="4" t="str">
        <f>'CONTROL ACTAS'!D470</f>
        <v>un</v>
      </c>
      <c r="E1161" s="6">
        <f>'CONTROL ACTAS'!M470</f>
        <v>0</v>
      </c>
      <c r="F1161" s="7">
        <f>+'CONTROL ACTAS'!F470</f>
        <v>223051</v>
      </c>
      <c r="G1161" s="29">
        <f t="shared" si="50"/>
        <v>0</v>
      </c>
    </row>
    <row r="1162" spans="2:7" ht="79.2" x14ac:dyDescent="0.25">
      <c r="B1162" s="28" t="str">
        <f>'CONTROL ACTAS'!B471</f>
        <v>AC38</v>
      </c>
      <c r="C1162" s="5" t="str">
        <f>'CONTROL ACTAS'!C471</f>
        <v>Construcción de cajas de registro de 70 x 70 x altura hasta 150 cm en concreto de 21Mpa, con impermeabilizante integral tipo Sika o equivalente, con concrefibra el piso y tapa en concreto, la tapa con su respectivo herraje. Incluye suministro, transporte e instalación de los materiales y todos los demás elementos necesarios para su correcta instalación y funcionamiento.</v>
      </c>
      <c r="D1162" s="4" t="str">
        <f>'CONTROL ACTAS'!D471</f>
        <v>un</v>
      </c>
      <c r="E1162" s="6">
        <f>'CONTROL ACTAS'!M471</f>
        <v>0</v>
      </c>
      <c r="F1162" s="7">
        <f>+'CONTROL ACTAS'!F471</f>
        <v>979911</v>
      </c>
      <c r="G1162" s="29">
        <f t="shared" si="50"/>
        <v>0</v>
      </c>
    </row>
    <row r="1163" spans="2:7" ht="158.4" x14ac:dyDescent="0.25">
      <c r="B1163" s="28" t="str">
        <f>'CONTROL ACTAS'!B472</f>
        <v>AC39</v>
      </c>
      <c r="C1163" s="5" t="str">
        <f>'CONTROL ACTAS'!C472</f>
        <v>Construcción de LOSA SOBRE METALDECK  o equivalente, en concreto de 21 Mpa. CON CONECTORES DE CORTANTE Y ELEMENTOS DE FIJACION CON PERNOS NELSON STUD con un ESPESOR DE 0,15 m. medida desde la canal profunda del Metaldeck. Incluye suministro, transporte y colocación del concreto premezclado de 21 Mpa bombeado, impermeabilización integral con Plastocrete DM o equivalente, acabado rayado tipo Metro, Metaldeck o equivalente cal 20 de 3", concectores de cortante, pernos de fijacion NELSON STUD segun diseño, formaleta en súper "T" de 19 mm. para tapas laterales, vibrado, protección, curado, y todos los demás elementos necesarios para su correcta construcción. El acero de refuerzo y la malla electrosolda se pagarán en su respectivo item. (zona de tanquies)</v>
      </c>
      <c r="D1163" s="4" t="str">
        <f>'CONTROL ACTAS'!D472</f>
        <v>m2</v>
      </c>
      <c r="E1163" s="6">
        <f>'CONTROL ACTAS'!M472</f>
        <v>0</v>
      </c>
      <c r="F1163" s="7">
        <f>+'CONTROL ACTAS'!F472</f>
        <v>272955</v>
      </c>
      <c r="G1163" s="29">
        <f t="shared" si="50"/>
        <v>0</v>
      </c>
    </row>
    <row r="1164" spans="2:7" ht="158.4" x14ac:dyDescent="0.25">
      <c r="B1164" s="28" t="str">
        <f>'CONTROL ACTAS'!B473</f>
        <v>AC40</v>
      </c>
      <c r="C1164" s="5" t="str">
        <f>'CONTROL ACTAS'!C473</f>
        <v>Construcción de LOSA SOBRE METALDECK  o equivalente, en concreto de 21 Mpa. CON CONECTORES DE CORTANTE Y ELEMENTOS DE FIJACION CON PERNOS NELSON STUD con un ESPESOR DE 0,12 m. medida desde la canal profunda del Metaldeck. Incluye suministro, transporte y colocación del concreto premezclado de 21 Mpa bombeado, impermeabilización integral con Plastocrete DM o equivalente, acabado rayado tipo Metro, Metaldeck o equivalente cal 20 de 2", concectores de cortante, pernos de fijacion NELSON STUD segun diseño, formaleta en súper "T" de 19 mm. para tapas laterales, vibrado, protección, curado, y todos los demás elementos necesarios para su correcta construcción. El acero de refuerzo y la malla electrosolda se pagarán en su respectivo item. (zona de tanquies)</v>
      </c>
      <c r="D1164" s="4" t="str">
        <f>'CONTROL ACTAS'!D473</f>
        <v>m2</v>
      </c>
      <c r="E1164" s="6">
        <f>'CONTROL ACTAS'!M473</f>
        <v>0</v>
      </c>
      <c r="F1164" s="7">
        <f>+'CONTROL ACTAS'!F473</f>
        <v>252201</v>
      </c>
      <c r="G1164" s="29">
        <f t="shared" si="50"/>
        <v>0</v>
      </c>
    </row>
    <row r="1165" spans="2:7" ht="92.4" x14ac:dyDescent="0.25">
      <c r="B1165" s="28" t="str">
        <f>'CONTROL ACTAS'!B474</f>
        <v>AC41</v>
      </c>
      <c r="C1165" s="5" t="str">
        <f>'CONTROL ACTAS'!C474</f>
        <v>Construccion de MAMPOSTERÍA PRENSADO LIVIANO Color terracota de 6 x 12 x  24.5  cm, instalado de 0.00 a 2.00 mts, revitado a ambas caras a la vista ,mortero de pega de 1:4 espesor max= 0.01 m. Incluye grounting de 17.5 Mpa, revite con mortero color gris y todos los demás elementos necesarios para su correcta construcción y funcionamiento. Los anclajes y el acero de refuerzo se pagarán en su item respectivo. No incluye chapas ni machones menores de 0.70 mts de ancho.</v>
      </c>
      <c r="D1165" s="4" t="str">
        <f>'CONTROL ACTAS'!D474</f>
        <v>m2</v>
      </c>
      <c r="E1165" s="6">
        <f>'CONTROL ACTAS'!M474</f>
        <v>0</v>
      </c>
      <c r="F1165" s="7">
        <f>+'CONTROL ACTAS'!F474</f>
        <v>172970</v>
      </c>
      <c r="G1165" s="29">
        <f t="shared" si="50"/>
        <v>0</v>
      </c>
    </row>
    <row r="1166" spans="2:7" ht="92.4" x14ac:dyDescent="0.25">
      <c r="B1166" s="28" t="str">
        <f>'CONTROL ACTAS'!B475</f>
        <v>AC42</v>
      </c>
      <c r="C1166" s="5" t="str">
        <f>'CONTROL ACTAS'!C475</f>
        <v>Construccion de MAMPOSTERÍA PRENSADO LIVIANO Color terracota de 6 x 12 x  24.5  cm, instalado de 2.00 a 4.00 mts, revitado a ambas caras a la vista ,mortero de pega de 1:4 espesor max= 0.01 m. Incluye grounting de 17.5 Mpa, revite con mortero color gris y todos los demás elementos necesarios para su correcta construcción y funcionamiento. Los anclajes y el acero de refuerzo se pagarán en su item respectivo. No incluye chapas ni machones menores de 0.70 mts de ancho.</v>
      </c>
      <c r="D1166" s="4" t="str">
        <f>'CONTROL ACTAS'!D475</f>
        <v>m2</v>
      </c>
      <c r="E1166" s="6">
        <f>'CONTROL ACTAS'!M475</f>
        <v>0</v>
      </c>
      <c r="F1166" s="7">
        <f>+'CONTROL ACTAS'!F475</f>
        <v>219128</v>
      </c>
      <c r="G1166" s="29">
        <f t="shared" si="50"/>
        <v>0</v>
      </c>
    </row>
    <row r="1167" spans="2:7" ht="92.4" x14ac:dyDescent="0.25">
      <c r="B1167" s="28" t="str">
        <f>'CONTROL ACTAS'!B476</f>
        <v>AC43</v>
      </c>
      <c r="C1167" s="5" t="str">
        <f>'CONTROL ACTAS'!C476</f>
        <v>Construccion de MAMPOSTERÍA PRENSADO LIVIANO Color terracota de 6 x 12 x  24.5  cm, instalado de 4.00 a adelante, revitado a ambas caras a la vista ,mortero de pega de 1:4 espesor max= 0.01 m. Incluye grounting de 17.5 Mpa, revite con mortero color gris y todos los demás elementos necesarios para su correcta construcción y funcionamiento. Los anclajes y el acero de refuerzo se pagarán en su item respectivo. No incluye chapas ni machones menores de 0.70 mts de ancho.</v>
      </c>
      <c r="D1167" s="4" t="str">
        <f>'CONTROL ACTAS'!D476</f>
        <v>m2</v>
      </c>
      <c r="E1167" s="6">
        <f>'CONTROL ACTAS'!M476</f>
        <v>0</v>
      </c>
      <c r="F1167" s="7">
        <f>+'CONTROL ACTAS'!F476</f>
        <v>241181</v>
      </c>
      <c r="G1167" s="29">
        <f t="shared" si="50"/>
        <v>0</v>
      </c>
    </row>
    <row r="1168" spans="2:7" ht="105.6" x14ac:dyDescent="0.25">
      <c r="B1168" s="28" t="str">
        <f>'CONTROL ACTAS'!B477</f>
        <v>AC44</v>
      </c>
      <c r="C1168" s="5" t="str">
        <f>'CONTROL ACTAS'!C477</f>
        <v>Construcción de MACHÓN (ENTRE 0,00mt Y 0.70mt DE ANCHO) en MAMPOSTERÍA PRENSADO LIVIANO Color terracota de 6 x 12 x  24.5  cm, incluye el suministro y el transporte del ladrillo, revite en mortero de pega 1:4 de espesor max=0.01 m, acabado a la vista para revitar las dos caras. Todos los cortes se realizarán a máquina. (Según norma Icontec 451, 296 y la Astm C-652 y C-34). Muestra de calidad seleccionada y color, para aprobación del arquitecto. El acero de refuerzo, los anclajes de dovelas y el concreto fluido se pagará en su ítem respectivo</v>
      </c>
      <c r="D1168" s="4" t="str">
        <f>'CONTROL ACTAS'!D477</f>
        <v>m</v>
      </c>
      <c r="E1168" s="6">
        <f>'CONTROL ACTAS'!M477</f>
        <v>0</v>
      </c>
      <c r="F1168" s="7">
        <f>+'CONTROL ACTAS'!F477</f>
        <v>91442</v>
      </c>
      <c r="G1168" s="29">
        <f t="shared" si="50"/>
        <v>0</v>
      </c>
    </row>
    <row r="1169" spans="2:7" ht="52.8" x14ac:dyDescent="0.25">
      <c r="B1169" s="28" t="str">
        <f>'CONTROL ACTAS'!B478</f>
        <v>AC45</v>
      </c>
      <c r="C1169" s="5" t="str">
        <f>'CONTROL ACTAS'!C478</f>
        <v>Construcción de MACHÓN (ENTRE 0,00mt Y 0.70mt DE ANCHO) en LADRILLO DE 12 X 20 X 40 cm. ranurado común  de perforación horizonaltes, instalado de 0.00 m en adelante. Incluye el suministro y el transporte del ladrillo. El acero de refuerzo se pagará en su ítem respectivo</v>
      </c>
      <c r="D1169" s="4" t="str">
        <f>'CONTROL ACTAS'!D478</f>
        <v>m</v>
      </c>
      <c r="E1169" s="6">
        <f>'CONTROL ACTAS'!M478</f>
        <v>0</v>
      </c>
      <c r="F1169" s="7">
        <f>+'CONTROL ACTAS'!F478</f>
        <v>33766</v>
      </c>
      <c r="G1169" s="29">
        <f t="shared" si="50"/>
        <v>0</v>
      </c>
    </row>
    <row r="1170" spans="2:7" ht="52.8" x14ac:dyDescent="0.25">
      <c r="B1170" s="28" t="str">
        <f>'CONTROL ACTAS'!B479</f>
        <v>AC46</v>
      </c>
      <c r="C1170" s="5" t="str">
        <f>'CONTROL ACTAS'!C479</f>
        <v>ACARREO INTERNO MANUAL VERTICAL de concretos preparados/materiales de playa en obra desde el nivel de piso 0.00 en adelante. Incluye molinete, poleas y todo lo necesario para realizar la actividad. El transporte horizontal se pagará en su ítem respectivo.</v>
      </c>
      <c r="D1170" s="4" t="str">
        <f>'CONTROL ACTAS'!D479</f>
        <v>m3</v>
      </c>
      <c r="E1170" s="6">
        <f>'CONTROL ACTAS'!M479</f>
        <v>0</v>
      </c>
      <c r="F1170" s="7">
        <f>+'CONTROL ACTAS'!F479</f>
        <v>16385</v>
      </c>
      <c r="G1170" s="29">
        <f t="shared" si="50"/>
        <v>0</v>
      </c>
    </row>
    <row r="1171" spans="2:7" ht="39.6" x14ac:dyDescent="0.25">
      <c r="B1171" s="28" t="str">
        <f>'CONTROL ACTAS'!B480</f>
        <v>AC47</v>
      </c>
      <c r="C1171" s="5" t="str">
        <f>'CONTROL ACTAS'!C480</f>
        <v xml:space="preserve">ACARREO INTERNO MANUAL HORIZONTAL de concretos preparados/materiales de playa en obra el punto de preparación y/o acopio al interior de la obra (de 0.00 a 30.00 mts). </v>
      </c>
      <c r="D1171" s="4" t="str">
        <f>'CONTROL ACTAS'!D480</f>
        <v>m3</v>
      </c>
      <c r="E1171" s="6">
        <f>'CONTROL ACTAS'!M480</f>
        <v>0</v>
      </c>
      <c r="F1171" s="7">
        <f>+'CONTROL ACTAS'!F480</f>
        <v>10118</v>
      </c>
      <c r="G1171" s="29">
        <f t="shared" si="50"/>
        <v>0</v>
      </c>
    </row>
    <row r="1172" spans="2:7" ht="118.8" x14ac:dyDescent="0.25">
      <c r="B1172" s="28" t="str">
        <f>'CONTROL ACTAS'!B481</f>
        <v>AC48</v>
      </c>
      <c r="C1172" s="5" t="str">
        <f>'CONTROL ACTAS'!C481</f>
        <v>Construcción de PISO EN CONCRETO PULIDO DE 21 Mpa, con un ESPESOR DE 5 cm,modulado 1,0 x 1.0 m. Incluye suministro y transporte de los materiales, formaletas,  Sikafloor 3 Quarzt Top Neutro o equivalente, dosificado 5 kg/m2, acabado con helicóptero, marcación de dilataciones con cortadora y todo lo necesario para su correcta ejecución y funcionamiento. el acero de refuerzo se pagará en su respectivo. La aplicacion tecnica se debe hacer siguiendo todas las instrucciones y recomendaciones del fabricante y se debe coordinar con el vaciado del piso en concreto.</v>
      </c>
      <c r="D1172" s="4" t="str">
        <f>'CONTROL ACTAS'!D481</f>
        <v>m2</v>
      </c>
      <c r="E1172" s="6">
        <f>'CONTROL ACTAS'!M481</f>
        <v>0</v>
      </c>
      <c r="F1172" s="7">
        <f>+'CONTROL ACTAS'!F481</f>
        <v>147089</v>
      </c>
      <c r="G1172" s="29">
        <f t="shared" si="50"/>
        <v>0</v>
      </c>
    </row>
    <row r="1173" spans="2:7" ht="118.8" x14ac:dyDescent="0.25">
      <c r="B1173" s="28" t="str">
        <f>'CONTROL ACTAS'!B482</f>
        <v>AC49</v>
      </c>
      <c r="C1173" s="5" t="str">
        <f>'CONTROL ACTAS'!C482</f>
        <v>Suministro, transporte y colocación de PISO CERÁMICO DUROPISO CANTERA 51 x 51  cm, o su equivalente, colores Blanco, con prueba de resistencia de abrasión 5. Incluye,  juntas cada 1.80m x 1.80 m, pegacor de Sumicol o equivalente para la pega de la cerámica,  lechada tipo concolor de Sumicol o equivalente, color aprobado por la interventoría, remates, cortes con máquina, crucetas plasticas de 2 mm. y todo lo necesario para su correcta instalación y funcionamiento. El mortero de nivelacion se paga en su item respectivo. Se debe entregar muestra previa a la instalación para la aprobación de la interventoría</v>
      </c>
      <c r="D1173" s="4" t="str">
        <f>'CONTROL ACTAS'!D482</f>
        <v>m2</v>
      </c>
      <c r="E1173" s="6">
        <f>'CONTROL ACTAS'!M482</f>
        <v>0</v>
      </c>
      <c r="F1173" s="7">
        <f>+'CONTROL ACTAS'!F482</f>
        <v>95351</v>
      </c>
      <c r="G1173" s="29">
        <f t="shared" si="50"/>
        <v>0</v>
      </c>
    </row>
    <row r="1174" spans="2:7" ht="118.8" x14ac:dyDescent="0.25">
      <c r="B1174" s="28" t="str">
        <f>'CONTROL ACTAS'!B483</f>
        <v>AC50</v>
      </c>
      <c r="C1174" s="5" t="str">
        <f>'CONTROL ACTAS'!C483</f>
        <v>Suministro, transporte e instalación tanque rectangular fabricado en poliéster reforzado con fibra de vidrio, con fondo plano y techo plano, con capacidad de almacenar 32.526 litros de AGUA, con medidas específicas de 3.90m de ancho x 5.60m de largo x 1.80m de alto, con acabado liso en el interior y semi liso en su exterior, pintado con gel coat blanco, talón inferior según el plano de 80cm de ancho x 66cm de alto, con descarga de 12” y demás acoples especificados en el plano, tapa superior de 60cm x 60cm para inspección y mantenimiento. Segun diseños. LAS VALVULAS Y ACCESORIOS SERÁN PAGADOS EN SU ITEM RESPECTIVO.</v>
      </c>
      <c r="D1174" s="4" t="str">
        <f>'CONTROL ACTAS'!D483</f>
        <v>un</v>
      </c>
      <c r="E1174" s="6">
        <f>'CONTROL ACTAS'!M483</f>
        <v>0</v>
      </c>
      <c r="F1174" s="7">
        <f>+'CONTROL ACTAS'!F483</f>
        <v>73198268.163611114</v>
      </c>
      <c r="G1174" s="29">
        <f t="shared" si="50"/>
        <v>0</v>
      </c>
    </row>
    <row r="1175" spans="2:7" ht="105.6" x14ac:dyDescent="0.25">
      <c r="B1175" s="28" t="str">
        <f>'CONTROL ACTAS'!B484</f>
        <v>AC51</v>
      </c>
      <c r="C1175" s="5" t="str">
        <f>'CONTROL ACTAS'!C484</f>
        <v>Suministro, transporte e instalación tanque rectangular con compartimentos internos para desarenador, tanque de almacenamiento reúso de 12.000 litros y lecho filtrante, con medidas específicas de 5.40m de largo x 3.47m de ancho x 1.80m de alto, con talón de 90cm de alto x 80cm de ancho y tapa superior para inspección y mantenimiento. Refuerzos en tubería cuadrada revestida con poliéster y fibra de vidrio. Segun diseños. LAS VALVULAS Y ACCESORIOS SERÁN PAGADOS EN SU ITEM RESPECTIVO.</v>
      </c>
      <c r="D1175" s="4" t="str">
        <f>'CONTROL ACTAS'!D484</f>
        <v>un</v>
      </c>
      <c r="E1175" s="6">
        <f>'CONTROL ACTAS'!M484</f>
        <v>0</v>
      </c>
      <c r="F1175" s="7">
        <f>+'CONTROL ACTAS'!F484</f>
        <v>65830040.898166664</v>
      </c>
      <c r="G1175" s="29">
        <f t="shared" si="50"/>
        <v>0</v>
      </c>
    </row>
    <row r="1176" spans="2:7" ht="105.6" x14ac:dyDescent="0.25">
      <c r="B1176" s="28" t="str">
        <f>'CONTROL ACTAS'!B485</f>
        <v>AC52</v>
      </c>
      <c r="C1176" s="5" t="str">
        <f>'CONTROL ACTAS'!C485</f>
        <v>Suministro, transporte e instalación de tanque en fibra de vidrio con capacidad para 10 m3 con dimensiones de diámetro 2.30 metros, altura de 2.45 metros tapa plana en la parte superior del tanque, fabricado en Resina poliéster semiflexible. Fibra de vidrio Tela Matt 700 de 450gramos/metro2 y Woven Roving de 800, cilindro vertical de fondo plano. Norma de fabricación 2888 icontec. Incluye las perforaciones para succión, purga, rebose, llenado y según diseños hidráulicos. LAS VALVULAS Y ACCESORIOS SE PAGARAN EN SU ITEM RESPECTIVO.</v>
      </c>
      <c r="D1176" s="4" t="str">
        <f>'CONTROL ACTAS'!D485</f>
        <v>un</v>
      </c>
      <c r="E1176" s="6">
        <f>'CONTROL ACTAS'!M485</f>
        <v>0</v>
      </c>
      <c r="F1176" s="7">
        <f>+'CONTROL ACTAS'!F485</f>
        <v>9760297.7145277783</v>
      </c>
      <c r="G1176" s="29">
        <f t="shared" si="50"/>
        <v>0</v>
      </c>
    </row>
    <row r="1177" spans="2:7" ht="52.8" x14ac:dyDescent="0.25">
      <c r="B1177" s="28" t="str">
        <f>'CONTROL ACTAS'!B486</f>
        <v>AC53</v>
      </c>
      <c r="C1177" s="5" t="str">
        <f>'CONTROL ACTAS'!C486</f>
        <v>Suministro, transporte y aplicación de hidrófugo impermeabilizante del tipo siliconite (Sika transparente o equivalente) o equivalente para mampostería de fachadas, con todos los elementos necesarios para su correcta instalación y funcionamiento.</v>
      </c>
      <c r="D1177" s="4" t="str">
        <f>'CONTROL ACTAS'!D486</f>
        <v>m2</v>
      </c>
      <c r="E1177" s="6">
        <f>'CONTROL ACTAS'!M486</f>
        <v>0</v>
      </c>
      <c r="F1177" s="7">
        <f>+'CONTROL ACTAS'!F486</f>
        <v>26015.954603888891</v>
      </c>
      <c r="G1177" s="29">
        <f t="shared" si="50"/>
        <v>0</v>
      </c>
    </row>
    <row r="1178" spans="2:7" ht="39.6" x14ac:dyDescent="0.25">
      <c r="B1178" s="28" t="str">
        <f>'CONTROL ACTAS'!B487</f>
        <v>AC54</v>
      </c>
      <c r="C1178" s="5" t="str">
        <f>'CONTROL ACTAS'!C487</f>
        <v>Suministro, transporte y aplicación de sika limpiador para fachadas 1:5 o equivalente para lavada de muros exteriores, con todos los elementos necesarios para su correcta instalación y funcionamiento.</v>
      </c>
      <c r="D1178" s="4" t="str">
        <f>'CONTROL ACTAS'!D487</f>
        <v>m2</v>
      </c>
      <c r="E1178" s="6">
        <f>'CONTROL ACTAS'!M487</f>
        <v>0</v>
      </c>
      <c r="F1178" s="7">
        <f>+'CONTROL ACTAS'!F487</f>
        <v>10365.333483638888</v>
      </c>
      <c r="G1178" s="29">
        <f t="shared" si="50"/>
        <v>0</v>
      </c>
    </row>
    <row r="1179" spans="2:7" ht="92.4" x14ac:dyDescent="0.25">
      <c r="B1179" s="28" t="str">
        <f>'CONTROL ACTAS'!B488</f>
        <v>AC55</v>
      </c>
      <c r="C1179" s="5" t="str">
        <f>'CONTROL ACTAS'!C488</f>
        <v>Suministro, transporte y colocación de sanitario discapacitado (línea Acuajet ref. 02640 de Corona o equivalente), color blanco, bajo consumo 6lt., diseño de dos piezas, taza redonda, sifón esmaltado, grifería antisifón, anillo abierto, abasto metálico, válvula de regulación metalica con manguera flexible metalica, brida de fijación con tapón roscado, emboquillado con silicona antihongos y todos los demás elementos necesarios para su correcta instalación y puesta en funcionamiento.</v>
      </c>
      <c r="D1179" s="4" t="str">
        <f>'CONTROL ACTAS'!D488</f>
        <v>un</v>
      </c>
      <c r="E1179" s="6">
        <f>'CONTROL ACTAS'!M488</f>
        <v>0</v>
      </c>
      <c r="F1179" s="7">
        <f>+'CONTROL ACTAS'!F488</f>
        <v>792375.33079600008</v>
      </c>
      <c r="G1179" s="29">
        <f t="shared" si="50"/>
        <v>0</v>
      </c>
    </row>
    <row r="1180" spans="2:7" ht="79.2" x14ac:dyDescent="0.25">
      <c r="B1180" s="28" t="str">
        <f>'CONTROL ACTAS'!B489</f>
        <v>AC56</v>
      </c>
      <c r="C1180" s="5" t="str">
        <f>'CONTROL ACTAS'!C489</f>
        <v>Suministro, transporte y colocación de lavamanos para discapacitados (línea Acuajet de Corona o su equivalente) color blanco, de colgar. Incluye grifería metálica con acabado cromado, tipo monocontrol baja tipo ganamax basic o su equivalente, abasto metálico acabado cromado, sifón botella y todos los demás elementos necesarios para su correcta instalación y funcionamiento.</v>
      </c>
      <c r="D1180" s="4" t="str">
        <f>'CONTROL ACTAS'!D489</f>
        <v>un</v>
      </c>
      <c r="E1180" s="6">
        <f>'CONTROL ACTAS'!M489</f>
        <v>0</v>
      </c>
      <c r="F1180" s="7">
        <f>+'CONTROL ACTAS'!F489</f>
        <v>1133308.0273354468</v>
      </c>
      <c r="G1180" s="29">
        <f t="shared" si="50"/>
        <v>0</v>
      </c>
    </row>
    <row r="1181" spans="2:7" ht="66" x14ac:dyDescent="0.25">
      <c r="B1181" s="28" t="str">
        <f>'CONTROL ACTAS'!B490</f>
        <v>AC57</v>
      </c>
      <c r="C1181" s="5" t="str">
        <f>'CONTROL ACTAS'!C490</f>
        <v>Suministro, transporte y colocación de barra de seguridad para discapacitados, con una longitud de 30,48 cm. y un diámetro de 1¼" en acero inoxidable. Incluye pernos para anclaje, escudos en acero inoxidable y todos los elementos necesarios para su correcta instalación y funcionamiento, según diseño.</v>
      </c>
      <c r="D1181" s="4" t="str">
        <f>'CONTROL ACTAS'!D490</f>
        <v>un</v>
      </c>
      <c r="E1181" s="6">
        <f>'CONTROL ACTAS'!M490</f>
        <v>0</v>
      </c>
      <c r="F1181" s="7">
        <f>+'CONTROL ACTAS'!F490</f>
        <v>236491.03027777778</v>
      </c>
      <c r="G1181" s="29">
        <f t="shared" si="50"/>
        <v>0</v>
      </c>
    </row>
    <row r="1182" spans="2:7" ht="39.6" x14ac:dyDescent="0.25">
      <c r="B1182" s="28" t="str">
        <f>'CONTROL ACTAS'!B491</f>
        <v>AC58</v>
      </c>
      <c r="C1182" s="5" t="str">
        <f>'CONTROL ACTAS'!C491</f>
        <v>Suministro, transporte y colocación de agarradera tipo H (piso-pared) para discapacitados de diámetro 1 1/2", para sanitario. Incluye todos los demás elementos necesarios para su correcta instalación y funcionamiento.</v>
      </c>
      <c r="D1182" s="4" t="str">
        <f>'CONTROL ACTAS'!D491</f>
        <v>un</v>
      </c>
      <c r="E1182" s="6">
        <f>'CONTROL ACTAS'!M491</f>
        <v>0</v>
      </c>
      <c r="F1182" s="7">
        <f>+'CONTROL ACTAS'!F491</f>
        <v>380659.41702777782</v>
      </c>
      <c r="G1182" s="29">
        <f t="shared" si="50"/>
        <v>0</v>
      </c>
    </row>
    <row r="1183" spans="2:7" ht="132" x14ac:dyDescent="0.25">
      <c r="B1183" s="28" t="str">
        <f>'CONTROL ACTAS'!B492</f>
        <v>AC59</v>
      </c>
      <c r="C1183" s="5" t="str">
        <f>'CONTROL ACTAS'!C492</f>
        <v>Suministro, transporte y colocación de muros en SUPERBOARD con placas en fibro cemento e=8 mm 2 CARAS, con un espesor de aprox de 12 cm (ancho del perfil mas espesor de placa). Incluye estructura metálica para armado y soporte parales con modulación a 24", perfiles esquineros, placa de fibrocemento superboard e= 8 mm, cinta malla para junta, tornillería auto perforante, chazos de impacto, masilla para juntas s/b acabado liso y todos los demás elementos necesarios para su correcta instalación y funcionamiento. No incluye pintura o acabado final este será pagado en su item respectivo. No incluye refuerzo o soportes adicionales a los incluidos en el presente item.</v>
      </c>
      <c r="D1183" s="4" t="str">
        <f>'CONTROL ACTAS'!D492</f>
        <v>m2</v>
      </c>
      <c r="E1183" s="6">
        <f>'CONTROL ACTAS'!M492</f>
        <v>0</v>
      </c>
      <c r="F1183" s="7">
        <f>+'CONTROL ACTAS'!F492</f>
        <v>210559.02914568887</v>
      </c>
      <c r="G1183" s="29">
        <f t="shared" si="50"/>
        <v>0</v>
      </c>
    </row>
    <row r="1184" spans="2:7" ht="132" x14ac:dyDescent="0.25">
      <c r="B1184" s="28" t="str">
        <f>'CONTROL ACTAS'!B493</f>
        <v>AC60</v>
      </c>
      <c r="C1184" s="5" t="str">
        <f>'CONTROL ACTAS'!C493</f>
        <v>Suministro, transporte e instalación de puerta piso de 0.60 x 1.80 m, en acero inoxidable AISI 304, calibre 20 acabado satinado, paneles entamborados con un espesor de 30 mm., calidad Socoda o su equivalente. Incluye icopor en su interior, zocalo en acero inoxidable, estructura interna de los paneles en tubería cuadrada de 25 mm. en lámina galvanizada con un espesor de 0.9mm., bisagras pivotantes en acero inoxidable, con apertura de 110º, elementos de anclaje a 90º y pasadores  en acero inoxidable, tornillo de ensamble antivandálico tipo One Way y todos los elementos necesarios para su correcta instalación y funcionamiento. Para duchas publicas.</v>
      </c>
      <c r="D1184" s="4" t="str">
        <f>'CONTROL ACTAS'!D493</f>
        <v>un</v>
      </c>
      <c r="E1184" s="6">
        <f>'CONTROL ACTAS'!M493</f>
        <v>0</v>
      </c>
      <c r="F1184" s="7">
        <f>+'CONTROL ACTAS'!F493</f>
        <v>1122939.93</v>
      </c>
      <c r="G1184" s="29">
        <f t="shared" si="50"/>
        <v>0</v>
      </c>
    </row>
    <row r="1185" spans="2:7" ht="66" x14ac:dyDescent="0.25">
      <c r="B1185" s="28" t="str">
        <f>'CONTROL ACTAS'!B494</f>
        <v>AC61</v>
      </c>
      <c r="C1185" s="5" t="str">
        <f>'CONTROL ACTAS'!C494</f>
        <v xml:space="preserve">Suministro, transporte e instalacion lavamanos corrido en acero inoxidable AISI 304 calibre 18 de 4150 x 600 x 350 (BAÑO 1) según diseños . Incluye soporte angulares para fijados a muro, perforacion para griferia y canastilla de 2". No Incluye accesorios ni instalacion de los mismos estos se pagarán en su respectivo item. </v>
      </c>
      <c r="D1185" s="4" t="str">
        <f>'CONTROL ACTAS'!D494</f>
        <v>un</v>
      </c>
      <c r="E1185" s="6">
        <f>'CONTROL ACTAS'!M494</f>
        <v>0</v>
      </c>
      <c r="F1185" s="7">
        <f>+'CONTROL ACTAS'!F494</f>
        <v>10086046.109999999</v>
      </c>
      <c r="G1185" s="29">
        <f t="shared" si="50"/>
        <v>0</v>
      </c>
    </row>
    <row r="1186" spans="2:7" ht="66" x14ac:dyDescent="0.25">
      <c r="B1186" s="28" t="str">
        <f>'CONTROL ACTAS'!B495</f>
        <v>AC62</v>
      </c>
      <c r="C1186" s="5" t="str">
        <f>'CONTROL ACTAS'!C495</f>
        <v>Suministro, transporte e instalacion lavamanos corrido en acero inoxidable AISI 304 calibre 18 de 1640 x 600 x 350 (BAÑO 2) ) según diseños . Incluye soporte angulares para fijados a muro, perforacion para griferia y canastilla de 2". No Incluye accesorios ni instalacion de los mismos estos se pagarán en su respectivo item.</v>
      </c>
      <c r="D1186" s="4" t="str">
        <f>'CONTROL ACTAS'!D495</f>
        <v>un</v>
      </c>
      <c r="E1186" s="6">
        <f>'CONTROL ACTAS'!M495</f>
        <v>0</v>
      </c>
      <c r="F1186" s="7">
        <f>+'CONTROL ACTAS'!F495</f>
        <v>5351164.63</v>
      </c>
      <c r="G1186" s="29">
        <f t="shared" si="50"/>
        <v>0</v>
      </c>
    </row>
    <row r="1187" spans="2:7" ht="66" x14ac:dyDescent="0.25">
      <c r="B1187" s="28" t="str">
        <f>'CONTROL ACTAS'!B496</f>
        <v>AC63</v>
      </c>
      <c r="C1187" s="5" t="str">
        <f>'CONTROL ACTAS'!C496</f>
        <v>Suministro, transporte e instalacion lavamanos corrido en acero inoxidable AISI 304 calibre 18 de2270 x 600 x 350 (BAÑO 2) según diseños . Incluye soporte angulares para fijados a muro, perforacion para griferia y canastilla de 2". No Incluye accesorios ni instalacion de los mismos estos se pagarán en su respectivo item.</v>
      </c>
      <c r="D1187" s="4" t="str">
        <f>'CONTROL ACTAS'!D496</f>
        <v>un</v>
      </c>
      <c r="E1187" s="6">
        <f>'CONTROL ACTAS'!M496</f>
        <v>0</v>
      </c>
      <c r="F1187" s="7">
        <f>+'CONTROL ACTAS'!F496</f>
        <v>5736117.7299999995</v>
      </c>
      <c r="G1187" s="29">
        <f t="shared" si="50"/>
        <v>0</v>
      </c>
    </row>
    <row r="1188" spans="2:7" ht="66" x14ac:dyDescent="0.25">
      <c r="B1188" s="28" t="str">
        <f>'CONTROL ACTAS'!B497</f>
        <v>AC64</v>
      </c>
      <c r="C1188" s="5" t="str">
        <f>'CONTROL ACTAS'!C497</f>
        <v>Suministro, transporte e instalacion lavamanos corrido en acero inoxidable AISI 304 calibre 18 de 2180 x 600 x 350 (BAÑO 5)  según diseños . Incluye soporte angulares para fijados a muro, perforacion para griferia y canastilla de 2". No Incluye accesorios ni instalacion de los mismos estos se pagarán en su respectivo item.</v>
      </c>
      <c r="D1188" s="4" t="str">
        <f>'CONTROL ACTAS'!D497</f>
        <v>un</v>
      </c>
      <c r="E1188" s="6">
        <f>'CONTROL ACTAS'!M497</f>
        <v>0</v>
      </c>
      <c r="F1188" s="7">
        <f>+'CONTROL ACTAS'!F497</f>
        <v>5543641.1799999997</v>
      </c>
      <c r="G1188" s="29">
        <f t="shared" si="50"/>
        <v>0</v>
      </c>
    </row>
    <row r="1189" spans="2:7" ht="66" x14ac:dyDescent="0.25">
      <c r="B1189" s="28" t="str">
        <f>'CONTROL ACTAS'!B498</f>
        <v>AC65</v>
      </c>
      <c r="C1189" s="5" t="str">
        <f>'CONTROL ACTAS'!C498</f>
        <v>Suministro, transporte e instalacion lavamanos corrido en acero inoxidable AISI 304 calibre 18 de 2750 x 600 x 350 (BAÑO 5)  según diseños . Incluye soporte angulares para fijados a muro, perforacion para griferia y canastilla de 2". No Incluye accesorios ni instalacion de los mismos estos se pagarán en su respectivo item.</v>
      </c>
      <c r="D1189" s="4" t="str">
        <f>'CONTROL ACTAS'!D498</f>
        <v>un</v>
      </c>
      <c r="E1189" s="6">
        <f>'CONTROL ACTAS'!M498</f>
        <v>0</v>
      </c>
      <c r="F1189" s="7">
        <f>+'CONTROL ACTAS'!F498</f>
        <v>7284075.6799999997</v>
      </c>
      <c r="G1189" s="29">
        <f t="shared" ref="G1189:G1252" si="51">ROUND(E1189*F1189,0)</f>
        <v>0</v>
      </c>
    </row>
    <row r="1190" spans="2:7" ht="66" x14ac:dyDescent="0.25">
      <c r="B1190" s="28" t="str">
        <f>'CONTROL ACTAS'!B499</f>
        <v>AC66</v>
      </c>
      <c r="C1190" s="5" t="str">
        <f>'CONTROL ACTAS'!C499</f>
        <v>Colocación de duchas tipo Piscis sencilla de Grival o equivalente. Incluye suministro y transporte de los materiales, regadera cromada, llave con escudo cromados, tubería agua fría, accesorios, válvula economizadora y todos los demás elementos necesarios para su correcta instalación y funcionamiento.</v>
      </c>
      <c r="D1190" s="4" t="str">
        <f>'CONTROL ACTAS'!D499</f>
        <v>m</v>
      </c>
      <c r="E1190" s="6">
        <f>'CONTROL ACTAS'!M499</f>
        <v>0</v>
      </c>
      <c r="F1190" s="7">
        <f>+'CONTROL ACTAS'!F499</f>
        <v>106279.82036239996</v>
      </c>
      <c r="G1190" s="29">
        <f t="shared" si="51"/>
        <v>0</v>
      </c>
    </row>
    <row r="1191" spans="2:7" ht="118.8" x14ac:dyDescent="0.25">
      <c r="B1191" s="28" t="str">
        <f>'CONTROL ACTAS'!B500</f>
        <v>AC67</v>
      </c>
      <c r="C1191" s="5" t="str">
        <f>'CONTROL ACTAS'!C500</f>
        <v xml:space="preserve">Construcción de VIGA AÉREAS DE AMARRE PARA ENCHAPAR de 0,08 m x 0,4 m. en concreto de 21 Mpa, hasta una altura de 3,5 m medidos desde el nivel de apoyo de la obra falsa hasta el nivel inferior de la viga. Incluye suministro, transporte y colocación del concreto, formaleta  suministro, transporte, armado y desarmado de la obra falsa requerida, vibrado, protección, curado y todos los demás elementos necesarios para su correcta construcción. El acero de refuerzo  y los anclajes se pagarán en su respectivo ítem según diseño y especificaciones establecidos en los planos. </v>
      </c>
      <c r="D1191" s="4" t="str">
        <f>'CONTROL ACTAS'!D500</f>
        <v>m</v>
      </c>
      <c r="E1191" s="6">
        <f>'CONTROL ACTAS'!M500</f>
        <v>0</v>
      </c>
      <c r="F1191" s="7">
        <f>+'CONTROL ACTAS'!F500</f>
        <v>105170.78020465636</v>
      </c>
      <c r="G1191" s="29">
        <f t="shared" si="51"/>
        <v>0</v>
      </c>
    </row>
    <row r="1192" spans="2:7" ht="118.8" x14ac:dyDescent="0.25">
      <c r="B1192" s="28" t="str">
        <f>'CONTROL ACTAS'!B501</f>
        <v>AC68</v>
      </c>
      <c r="C1192" s="5" t="str">
        <f>'CONTROL ACTAS'!C501</f>
        <v>Construcción de VIGA AÉREAS DE AMARRE CUBIERTA PARA ENCHAPAR desde 3.90 m en adelante medidos desde el nivel de apoyo de la obra falsa hasta el nivel inferior de la viga. el  0,08 m x 0,4 m. en concreto de 21 Mpa. Incluye suministro, transporte y colocación del concreto, formaleta de primera calidad o equivalente, suministro, transporte, armado y desarmado de la obra falsa requerida, vibrado, protección, curado y todos los demás elementos necesarios para su correcta construcción. El acero de refuerzo y los anclajes se pagarán en su respectivo ítem según diseño y especificaciones establecidos en los planos.</v>
      </c>
      <c r="D1192" s="4" t="str">
        <f>'CONTROL ACTAS'!D501</f>
        <v>m2</v>
      </c>
      <c r="E1192" s="6">
        <f>'CONTROL ACTAS'!M501</f>
        <v>0</v>
      </c>
      <c r="F1192" s="7">
        <f>+'CONTROL ACTAS'!F501</f>
        <v>119015.46448395075</v>
      </c>
      <c r="G1192" s="29">
        <f t="shared" si="51"/>
        <v>0</v>
      </c>
    </row>
    <row r="1193" spans="2:7" ht="171.6" x14ac:dyDescent="0.25">
      <c r="B1193" s="28" t="str">
        <f>'CONTROL ACTAS'!B502</f>
        <v>AC69</v>
      </c>
      <c r="C1193" s="5" t="str">
        <f>'CONTROL ACTAS'!C502</f>
        <v>Construcción de MAMPOSTERÍA EN LADRILLO PORTANTE TIPO BOCADILLO de perforación vertical, de 6x15x30, ESPESOR DE 15 cm, hasta una altura de 3,50mts, con ladrillos salientes según diseño, color terracota, revitado dos caras. Incluye el suministro y transporte del ladrillo, mortero de pega y de revite 1:4 espesor max=0.01 m, color gris, . Incluye  andamios y todo lo necesario para su correcta construcción. Todos los cortes se realizarán a máquina. (Según norma Icontec 451, 296 y la Astm C-652 y C-34). Muestra de calidad seleccionada y color, para aprobación del arquitecto. Los elementos conectores para el anclaje de las dovelas se dejan previamente embebidos en el vaciado de los concretos de vigas y/o losas. El concreto fluido, anclajes y el acero de refuerzo se pagarán en su ítem respectivo. No incluye chapas ni machones menores de 0.70 mts de ancho. En Fachadas</v>
      </c>
      <c r="D1193" s="4" t="str">
        <f>'CONTROL ACTAS'!D502</f>
        <v>m2</v>
      </c>
      <c r="E1193" s="6">
        <f>'CONTROL ACTAS'!M502</f>
        <v>0</v>
      </c>
      <c r="F1193" s="7">
        <f>+'CONTROL ACTAS'!F502</f>
        <v>213699.66498101008</v>
      </c>
      <c r="G1193" s="29">
        <f t="shared" si="51"/>
        <v>0</v>
      </c>
    </row>
    <row r="1194" spans="2:7" ht="171.6" x14ac:dyDescent="0.25">
      <c r="B1194" s="28" t="str">
        <f>'CONTROL ACTAS'!B503</f>
        <v>AC70</v>
      </c>
      <c r="C1194" s="5" t="str">
        <f>'CONTROL ACTAS'!C503</f>
        <v>Construcción de MAMPOSTERÍA EN LADRILLO PORTANTE TIPO BOCADILLO de perforación vertical, de 6x15x30, ESPESOR DE 15 cm, desde 3.50 mts en adelante,con ladrillos salientes según diseño, color terracota, revitado dos caras. Incluye el suministro y transporte del ladrillo, mortero de pega y de revite 1:4 espesor max=0.01 m, color gris. Incluye  andamios y todo lo necesario para su correcta construcción. Todos los cortes se realizarán a máquina. (Según norma Icontec 451, 296 y la Astm C-652 y C-34). Muestra de calidad seleccionada y color, para aprobación del arquitecto. Los elementos conectores para el anclaje de las dovelas se dejan previamente embebidos en el vaciado de los concretos de vigas y/o losas. El concreto fluido y el acero de refuerzo se pagarán en su ítem respectivo. No incluye chapas ni machones menores de 0.70 mts de ancho. En fachadas</v>
      </c>
      <c r="D1194" s="4" t="str">
        <f>'CONTROL ACTAS'!D503</f>
        <v>m2</v>
      </c>
      <c r="E1194" s="6">
        <f>'CONTROL ACTAS'!M503</f>
        <v>0</v>
      </c>
      <c r="F1194" s="7">
        <f>+'CONTROL ACTAS'!F503</f>
        <v>217963.68091313637</v>
      </c>
      <c r="G1194" s="29">
        <f t="shared" si="51"/>
        <v>0</v>
      </c>
    </row>
    <row r="1195" spans="2:7" ht="118.8" x14ac:dyDescent="0.25">
      <c r="B1195" s="28" t="str">
        <f>'CONTROL ACTAS'!B504</f>
        <v>AC71</v>
      </c>
      <c r="C1195" s="5" t="str">
        <f>'CONTROL ACTAS'!C504</f>
        <v>Construccion de MAMPOSTERÍA PRENSADO LIVIANO Color terracota de 24.5 x 12 x 6 cm, instalado de 4 mts en adelante. Incluye el suministro y transporte del ladrillo, el mortero de pega 1:4 espesor max=0.01 y todos los demás elementos necesarios para su correcta construcción y funcionamiento. Los elementos conectores para el anclaje de las dovelas se dejan previamente embebidos en el vaciado de los concretos de vigas y/o losas. El concreto fluido y el acero de refuerzo se pagarán en su ítem respectivo.  No incluye chapas ni machones menores de 0.70 mts de ancho.</v>
      </c>
      <c r="D1195" s="4" t="str">
        <f>'CONTROL ACTAS'!D504</f>
        <v>m2</v>
      </c>
      <c r="E1195" s="6">
        <f>'CONTROL ACTAS'!M504</f>
        <v>0</v>
      </c>
      <c r="F1195" s="7">
        <f>+'CONTROL ACTAS'!F504</f>
        <v>171993.06186509889</v>
      </c>
      <c r="G1195" s="29">
        <f t="shared" si="51"/>
        <v>0</v>
      </c>
    </row>
    <row r="1196" spans="2:7" ht="66" x14ac:dyDescent="0.25">
      <c r="B1196" s="28" t="str">
        <f>'CONTROL ACTAS'!B505</f>
        <v>AC72</v>
      </c>
      <c r="C1196" s="5" t="str">
        <f>'CONTROL ACTAS'!C505</f>
        <v>Suministro, fabricación, transporte e instalación de estructura metálica, para soporte de fachada. Incluye materia prima 100%, platinas, IP, tornilería y soldadura, modelado BIM, planos de diseño, de fabricación y montaje y todo lo necesario para su correcta funcionalidad, No inluye obra civil</v>
      </c>
      <c r="D1196" s="4" t="str">
        <f>'CONTROL ACTAS'!D505</f>
        <v>m</v>
      </c>
      <c r="E1196" s="6">
        <f>'CONTROL ACTAS'!M505</f>
        <v>0</v>
      </c>
      <c r="F1196" s="7">
        <f>+'CONTROL ACTAS'!F505</f>
        <v>1035834.6870000002</v>
      </c>
      <c r="G1196" s="29">
        <f t="shared" si="51"/>
        <v>0</v>
      </c>
    </row>
    <row r="1197" spans="2:7" ht="52.8" x14ac:dyDescent="0.25">
      <c r="B1197" s="28" t="str">
        <f>'CONTROL ACTAS'!B506</f>
        <v>AC73</v>
      </c>
      <c r="C1197" s="5" t="str">
        <f>'CONTROL ACTAS'!C506</f>
        <v>Colocación de GROUTING en concreto de 16.8 Mpa, para rellenos de muros en ladrillo prensado liviano de  24.5 m x12 m x 0.06 m con perforación vertical. Incluye mano de obra y todos demás elementos necesarios para su correcta construcción. No incluye refuerzo.</v>
      </c>
      <c r="D1197" s="4" t="str">
        <f>'CONTROL ACTAS'!D506</f>
        <v>m</v>
      </c>
      <c r="E1197" s="6">
        <f>'CONTROL ACTAS'!M506</f>
        <v>0</v>
      </c>
      <c r="F1197" s="7">
        <f>+'CONTROL ACTAS'!F506</f>
        <v>6064.2353709549898</v>
      </c>
      <c r="G1197" s="29">
        <f t="shared" si="51"/>
        <v>0</v>
      </c>
    </row>
    <row r="1198" spans="2:7" ht="52.8" x14ac:dyDescent="0.25">
      <c r="B1198" s="28" t="str">
        <f>'CONTROL ACTAS'!B507</f>
        <v>AC74</v>
      </c>
      <c r="C1198" s="5" t="str">
        <f>'CONTROL ACTAS'!C507</f>
        <v>Colocación de GROUTING en concreto de 16.8 Mpa, para rellenos de muros en ladrillo portante de  29 m x15m x 0.06 m con perforación vertical. Incluye mano de obra y todos demás elementos necesarios para su correcta construcción. No incluye refuerzo.</v>
      </c>
      <c r="D1198" s="4" t="str">
        <f>'CONTROL ACTAS'!D507</f>
        <v>un</v>
      </c>
      <c r="E1198" s="6">
        <f>'CONTROL ACTAS'!M507</f>
        <v>0</v>
      </c>
      <c r="F1198" s="7">
        <f>+'CONTROL ACTAS'!F507</f>
        <v>10131.809351458794</v>
      </c>
      <c r="G1198" s="29">
        <f t="shared" si="51"/>
        <v>0</v>
      </c>
    </row>
    <row r="1199" spans="2:7" ht="26.4" x14ac:dyDescent="0.25">
      <c r="B1199" s="28" t="str">
        <f>'CONTROL ACTAS'!B508</f>
        <v>AC75</v>
      </c>
      <c r="C1199" s="5" t="str">
        <f>'CONTROL ACTAS'!C508</f>
        <v>Suministro, transporte e instalación de extractor de olores eléctrico incluye todos los accesorios para su correcto funcionamiento.</v>
      </c>
      <c r="D1199" s="4" t="str">
        <f>'CONTROL ACTAS'!D508</f>
        <v>un</v>
      </c>
      <c r="E1199" s="6">
        <f>'CONTROL ACTAS'!M508</f>
        <v>0</v>
      </c>
      <c r="F1199" s="7">
        <f>+'CONTROL ACTAS'!F508</f>
        <v>320586.81643333333</v>
      </c>
      <c r="G1199" s="29">
        <f t="shared" si="51"/>
        <v>0</v>
      </c>
    </row>
    <row r="1200" spans="2:7" ht="66" x14ac:dyDescent="0.25">
      <c r="B1200" s="28" t="str">
        <f>'CONTROL ACTAS'!B509</f>
        <v>AC76</v>
      </c>
      <c r="C1200" s="5" t="str">
        <f>'CONTROL ACTAS'!C509</f>
        <v>Suministro, transporte y colocación de lavaescobas prefabricado en concreto forrado en granito de 40 x 35 x 20 cm. fondo blanco. Incluye mortero 1:4, sifón y todo los demás elementos necesarios para su correcta instalación y funcionamiento. La llave bocamanquera y el sifón se pagarán en su item respectivo.</v>
      </c>
      <c r="D1200" s="4" t="str">
        <f>'CONTROL ACTAS'!D509</f>
        <v>m</v>
      </c>
      <c r="E1200" s="6">
        <f>'CONTROL ACTAS'!M509</f>
        <v>0</v>
      </c>
      <c r="F1200" s="7">
        <f>+'CONTROL ACTAS'!F509</f>
        <v>149073.80051999999</v>
      </c>
      <c r="G1200" s="29">
        <f t="shared" si="51"/>
        <v>0</v>
      </c>
    </row>
    <row r="1201" spans="2:7" ht="105.6" x14ac:dyDescent="0.25">
      <c r="B1201" s="28" t="str">
        <f>'CONTROL ACTAS'!B510</f>
        <v>AC77</v>
      </c>
      <c r="C1201" s="5" t="str">
        <f>'CONTROL ACTAS'!C510</f>
        <v>Construcción de CÁRCAMO en concreto de 21 Mpa., con un ANCHO DE 0.30 m libres, ALTURA MÁXIMA DE 0.40 m libre, PAREDES Y PISOS DE 0.10 m de espesor, tapa para cárcamo de 0.40 m * 0.40 m plástica INGEPOL. Incluye suministro, transporte y colocación del concreto, acero de refuerzo según diseño (acero transversal varilla de 3/8" L = 0.85 cada 0.30 m y acero longitudinal 6 varillas de 1/4") y todo lo necesario para su correcta construcción y funcionamiento. Según diseño. La excavación se pagará en su ítem respectivo.</v>
      </c>
      <c r="D1201" s="4" t="str">
        <f>'CONTROL ACTAS'!D510</f>
        <v>mt</v>
      </c>
      <c r="E1201" s="6">
        <f>'CONTROL ACTAS'!M510</f>
        <v>0</v>
      </c>
      <c r="F1201" s="7">
        <f>+'CONTROL ACTAS'!F510</f>
        <v>457899.53853797249</v>
      </c>
      <c r="G1201" s="29">
        <f t="shared" si="51"/>
        <v>0</v>
      </c>
    </row>
    <row r="1202" spans="2:7" ht="158.4" x14ac:dyDescent="0.25">
      <c r="B1202" s="28" t="str">
        <f>'CONTROL ACTAS'!B511</f>
        <v>AC78</v>
      </c>
      <c r="C1202" s="5" t="str">
        <f>'CONTROL ACTAS'!C511</f>
        <v>Suministro, transporte e instalación de trampa de grasas en poliéster reforzado con fibra de vidrio, con medidas de 2.00m de alto x 1.90m de ancho x 2.90m largo con capacidad para 10.960 litros, con tabiques en zig zag ubicados como lo muestra el plano, con tapas removibles y compartimento para desnatador, reforzado con estructura metálica forrada con fibra de vidrio, con fondo plano para operar sobre base en concreto plana y uniforme, pintado con gel coat blanco. Incluye suministro, transporte e instalación de los materiales y todos los elementos necesarios para su correcta instalacion y funcionamiento. segun diseño planos hidrosanitarios del proyecto. La excavación, llenos, entresuelo, la placa de fondo y accesorios adicionales para la conexión a la red se pagarán en su ítem respectivo.</v>
      </c>
      <c r="D1202" s="4" t="str">
        <f>'CONTROL ACTAS'!D511</f>
        <v>un</v>
      </c>
      <c r="E1202" s="6">
        <f>'CONTROL ACTAS'!M511</f>
        <v>0</v>
      </c>
      <c r="F1202" s="7">
        <f>+'CONTROL ACTAS'!F511</f>
        <v>24868770.449083332</v>
      </c>
      <c r="G1202" s="29">
        <f t="shared" si="51"/>
        <v>0</v>
      </c>
    </row>
    <row r="1203" spans="2:7" ht="105.6" x14ac:dyDescent="0.25">
      <c r="B1203" s="28" t="str">
        <f>'CONTROL ACTAS'!B512</f>
        <v>AC79</v>
      </c>
      <c r="C1203" s="5" t="str">
        <f>'CONTROL ACTAS'!C512</f>
        <v>Construcción de BANCA JARDINERA en concreto de 21 Mpa. con un ANCHO DE 0.50 m. y una ALTURA DE 0.40 m, aligerado con ladrillo rayado de 12 cm, según diseño. Incluye suministro, transporte y colocación del concreto, formaleta en súper "T" de 19 mm. o equivalente para acabado a la vista, molduras, biseles, protección, curado y todos los elementos necesarios para su correcta construcción, según diseño. No incluye acero de refuerzo ni anclajes ni excavaciones ni cimentación estas se pagarán en su respectivo item.</v>
      </c>
      <c r="D1203" s="4" t="str">
        <f>'CONTROL ACTAS'!D512</f>
        <v>m3</v>
      </c>
      <c r="E1203" s="6">
        <f>'CONTROL ACTAS'!M512</f>
        <v>0</v>
      </c>
      <c r="F1203" s="7">
        <f>+'CONTROL ACTAS'!F512</f>
        <v>359538.02808969078</v>
      </c>
      <c r="G1203" s="29">
        <f t="shared" si="51"/>
        <v>0</v>
      </c>
    </row>
    <row r="1204" spans="2:7" ht="132" x14ac:dyDescent="0.25">
      <c r="B1204" s="28" t="str">
        <f>'CONTROL ACTAS'!B513</f>
        <v>AC80</v>
      </c>
      <c r="C1204" s="5" t="str">
        <f>'CONTROL ACTAS'!C513</f>
        <v>Construcción de ESCALERAS AÉREAS en concreto PREMEZCLADO de 21 Mpa. Incluye suministro, transporte y colocación del concreto PREMEZCLADO, formaleta de primera calidad en súper "T" de 19 mm. o equivalente, para acabado a la vista de rampas, contrahuellas, borde de rampa, moldura chaflán en contrahuellas y borde de rampa, vibrado, protección y curado para estructuras, de acuerdo a las diferentes dimensiones establecida en los planos y todos los demás elementos necesarios para su correcto vaciado. No se incluye acero de refuerzo, excavaciones,anclajes, vigas de cimentacion estas se pagarán en su respectivo item. según diseño.</v>
      </c>
      <c r="D1204" s="4" t="str">
        <f>'CONTROL ACTAS'!D513</f>
        <v>un</v>
      </c>
      <c r="E1204" s="6">
        <f>'CONTROL ACTAS'!M513</f>
        <v>0</v>
      </c>
      <c r="F1204" s="7">
        <f>+'CONTROL ACTAS'!F513</f>
        <v>2047581.2506591862</v>
      </c>
      <c r="G1204" s="29">
        <f t="shared" si="51"/>
        <v>0</v>
      </c>
    </row>
    <row r="1205" spans="2:7" ht="132" x14ac:dyDescent="0.25">
      <c r="B1205" s="28" t="str">
        <f>'CONTROL ACTAS'!B514</f>
        <v>AC81</v>
      </c>
      <c r="C1205" s="5" t="str">
        <f>'CONTROL ACTAS'!C514</f>
        <v>Puerta vidriera 2 alas y 2 fijos de 2.45 m x 3.75 m, con cierra puerta superior  de sistema liviano en aluminio extruido con bastidor en tuberia. - En vidrio sanblasting laminado templado 4mm+4mm translucido. - Acabado en pintura electroestatica horneada al horno color negro ral 9005. - Cerradura de seguridad y tiradera vertical doble  tipo H - Incluye tope de piso en media luna , suministro y transporte de todos los materiales, transportes internos, acoples,  empaques, chazos, tornillos, sellado (interior y exterior) con silicona transparente antihongos y todos los elementos necesarios para su correcta fabricación, instalación y funcionamiento segun diseño (oratorio - primer nivel)</v>
      </c>
      <c r="D1205" s="4" t="str">
        <f>'CONTROL ACTAS'!D514</f>
        <v>un</v>
      </c>
      <c r="E1205" s="6">
        <f>'CONTROL ACTAS'!M514</f>
        <v>0</v>
      </c>
      <c r="F1205" s="7">
        <f>+'CONTROL ACTAS'!F514</f>
        <v>13944699.325506002</v>
      </c>
      <c r="G1205" s="29">
        <f t="shared" si="51"/>
        <v>0</v>
      </c>
    </row>
    <row r="1206" spans="2:7" ht="145.19999999999999" x14ac:dyDescent="0.25">
      <c r="B1206" s="28" t="str">
        <f>'CONTROL ACTAS'!B515</f>
        <v>AC82</v>
      </c>
      <c r="C1206" s="5" t="str">
        <f>'CONTROL ACTAS'!C515</f>
        <v>Puerta entamborada doble con ventana de 2.8 x 3.29 de caras lisas, fabricada en lámina galvanizada calibre 18 con bastidores para el ala y el montante en tubería PTS de 30x30x3mm. Con ventana de sistema liviano en aluminio extruido con bastidor en tuberia, empaque de aislamiento de par galvanico. con cristal laminado templado 6mm+6mm translucido, acabado en pintura electroestatica horneada al horno color negro ral 9005. manija de seguridad, tope de piso media luna y tiradera doble. Incluye suministro y transporte de todos los materiales, transportes internos, acoples, empaques, chazos, tornillos, sellado (interior y exterior) con silicona transparente antihongos y todos los elementos necesarios para su correcta fabricación, instalación y funcionamiento segun diseño (Enfermeria-primer nivel)</v>
      </c>
      <c r="D1206" s="4" t="str">
        <f>'CONTROL ACTAS'!D515</f>
        <v>un</v>
      </c>
      <c r="E1206" s="6">
        <f>'CONTROL ACTAS'!M515</f>
        <v>0</v>
      </c>
      <c r="F1206" s="7">
        <f>+'CONTROL ACTAS'!F515</f>
        <v>10704315.369999999</v>
      </c>
      <c r="G1206" s="29">
        <f t="shared" si="51"/>
        <v>0</v>
      </c>
    </row>
    <row r="1207" spans="2:7" ht="145.19999999999999" x14ac:dyDescent="0.25">
      <c r="B1207" s="28" t="str">
        <f>'CONTROL ACTAS'!B516</f>
        <v>AC83</v>
      </c>
      <c r="C1207" s="5" t="str">
        <f>'CONTROL ACTAS'!C516</f>
        <v>Puerta doble entamborada de 1 ala con rejilla de 0.90 m x 3 m de caras lisas, fabricada en lámina galvanizada calibre 18 con bastidores para el ala y el montante en tubería pts de 30x30x1,5mm + Persiana de ventilacion con empaque para aislamiento de par galvanico. -  Acabado en pintura electroestatica horneada al horno color negro ral 9005. - Manija autin de Yale o similar y tope de piso media luna. - Incluye suministro y transporte de todos los materiales, transportes internos, acoples,  empaques, chazos, tornillos, sellado (interior y exterior) con silicona transparente antihongos y todos los elementos necesarios para su correcta fabricación, instalación y funcionamiento segun diseño. (cuartos fríos - despensa de cafetería segundo nivel)</v>
      </c>
      <c r="D1207" s="4" t="str">
        <f>'CONTROL ACTAS'!D516</f>
        <v>un</v>
      </c>
      <c r="E1207" s="6">
        <f>'CONTROL ACTAS'!M516</f>
        <v>0</v>
      </c>
      <c r="F1207" s="7">
        <f>+'CONTROL ACTAS'!F516</f>
        <v>2264737.79</v>
      </c>
      <c r="G1207" s="29">
        <f t="shared" si="51"/>
        <v>0</v>
      </c>
    </row>
    <row r="1208" spans="2:7" ht="158.4" x14ac:dyDescent="0.25">
      <c r="B1208" s="28" t="str">
        <f>'CONTROL ACTAS'!B517</f>
        <v>AC84</v>
      </c>
      <c r="C1208" s="5" t="str">
        <f>'CONTROL ACTAS'!C517</f>
        <v>Puerta doble entamborada con ventana de 2.8 x 3.9, de caras lisas, fabricada en lámina galvanizada calibre 18 con bastidores para el ala y el montante en tubería pts de 30x30x3mm. con Ventana de sistema liviano en aluminio extruido con bastidor en tuberia + empaque de aislamiento de par galvanico. Con cristal laminado templado 6mm+6mm translucido. - Acabado en pintura electroestatica horneada al horno color negro ral 9005. - Manija de seguridad, tope de piso media luna y tiradera doble. - Incluye suministro y transporte de todos los materiales, transportes internos, acoples,  empaques, chazos, tornillos, sellado (interior y exterior) con silicona transparente antihongos y todos los elementos necesarios para su correcta fabricación, instalación y funcionamiento segun diseño. (cajero primer nivel)</v>
      </c>
      <c r="D1208" s="4" t="str">
        <f>'CONTROL ACTAS'!D517</f>
        <v>m2</v>
      </c>
      <c r="E1208" s="6">
        <f>'CONTROL ACTAS'!M517</f>
        <v>0</v>
      </c>
      <c r="F1208" s="7">
        <f>+'CONTROL ACTAS'!F517</f>
        <v>13092247.76</v>
      </c>
      <c r="G1208" s="29">
        <f t="shared" si="51"/>
        <v>0</v>
      </c>
    </row>
    <row r="1209" spans="2:7" ht="118.8" x14ac:dyDescent="0.25">
      <c r="B1209" s="28" t="str">
        <f>'CONTROL ACTAS'!B518</f>
        <v>AC85</v>
      </c>
      <c r="C1209" s="5" t="str">
        <f>'CONTROL ACTAS'!C518</f>
        <v>Suministro, transporte y colocación de PISO CERÁMICO COLOR ACURELA DE 40.0 x 40.0 cm, o su equivalente, colores Blanco, con prueba de resistencia de abrasión 5. Incluye,  juntas cada 1.80m x 1.80 m, pegacor de Sumicol o equivalente para la pega de la cerámica,  lechada tipo concolor de Sumicol o equivalente, color aprobado por la interventoría, remates, cortes con máquina, crucetas plasticas de 2 mm. y todo lo necesario para su correcta instalación y funcionamiento. El mortero de nivelacion se paga en su item respectivo. Se debe entregar muestra previa a la instalación para la aprobación de la interventoría</v>
      </c>
      <c r="D1209" s="4" t="str">
        <f>'CONTROL ACTAS'!D518</f>
        <v>m2</v>
      </c>
      <c r="E1209" s="6">
        <f>'CONTROL ACTAS'!M518</f>
        <v>55.05</v>
      </c>
      <c r="F1209" s="7">
        <f>+'CONTROL ACTAS'!F518</f>
        <v>93789.425912666673</v>
      </c>
      <c r="G1209" s="29">
        <f t="shared" si="51"/>
        <v>5163108</v>
      </c>
    </row>
    <row r="1210" spans="2:7" ht="79.2" x14ac:dyDescent="0.25">
      <c r="B1210" s="28" t="str">
        <f>'CONTROL ACTAS'!B519</f>
        <v>AC86</v>
      </c>
      <c r="C1210" s="5" t="str">
        <f>'CONTROL ACTAS'!C519</f>
        <v>Suministro, transporte e instalación de medidor agua volumetrico de 1/2", incluye caja plastica para empotrar en piso y accesorios nesesarios para su correcta instalacion y funcuncionamiento.  La demilición de pisos, mampostería y/o estructuras de concreto, excavaciones, cargue, transporte,  botada de escombros, así como la reparación de concreto no están incluidas pues se tendrán en cuenta en su ítem respectivo.</v>
      </c>
      <c r="D1210" s="4" t="str">
        <f>'CONTROL ACTAS'!D519</f>
        <v>und</v>
      </c>
      <c r="E1210" s="6">
        <f>'CONTROL ACTAS'!M519</f>
        <v>17</v>
      </c>
      <c r="F1210" s="7">
        <f>+'CONTROL ACTAS'!F519</f>
        <v>612615.39191482216</v>
      </c>
      <c r="G1210" s="29">
        <f t="shared" si="51"/>
        <v>10414462</v>
      </c>
    </row>
    <row r="1211" spans="2:7" ht="79.2" x14ac:dyDescent="0.25">
      <c r="B1211" s="28" t="str">
        <f>'CONTROL ACTAS'!B520</f>
        <v>AC87</v>
      </c>
      <c r="C1211" s="5" t="str">
        <f>'CONTROL ACTAS'!C520</f>
        <v>Suministro, transporte e instalación de medidor agua volumetrico de 1/2", incluye gabinete metálico de 0,60x0,30x0,16 y accesorios nesesarios para su correcta instalacion y funcuncionamiento. La demilición de pisos, mampostería y/o estructuras de concreto, excavaciones, cargue, transporte,  botada de escombros, así como la reparación de concreto no están incluidas pues se tendrán en cuenta en su ítem respectivo</v>
      </c>
      <c r="D1211" s="4" t="str">
        <f>'CONTROL ACTAS'!D520</f>
        <v>un</v>
      </c>
      <c r="E1211" s="6">
        <f>'CONTROL ACTAS'!M520</f>
        <v>42</v>
      </c>
      <c r="F1211" s="7">
        <f>+'CONTROL ACTAS'!F520</f>
        <v>707430.17486822221</v>
      </c>
      <c r="G1211" s="29">
        <f t="shared" si="51"/>
        <v>29712067</v>
      </c>
    </row>
    <row r="1212" spans="2:7" ht="52.8" x14ac:dyDescent="0.25">
      <c r="B1212" s="28" t="str">
        <f>'CONTROL ACTAS'!B521</f>
        <v>AC88</v>
      </c>
      <c r="C1212" s="5" t="str">
        <f>'CONTROL ACTAS'!C521</f>
        <v>Suministro, transporte e instalación de transformador trifásico, tipo SECO de 300 KVA, 13200/208/120V. AISLADO EN RESINA EPÓXICA AISLAMIENTO CLASE F. Incluye todo lo necesario para su correcta instalación y funcionamiento.</v>
      </c>
      <c r="D1212" s="4" t="str">
        <f>'CONTROL ACTAS'!D521</f>
        <v>un</v>
      </c>
      <c r="E1212" s="6">
        <f>'CONTROL ACTAS'!M521</f>
        <v>0</v>
      </c>
      <c r="F1212" s="7">
        <f>+'CONTROL ACTAS'!F521</f>
        <v>93270313.900000006</v>
      </c>
      <c r="G1212" s="29">
        <f t="shared" si="51"/>
        <v>0</v>
      </c>
    </row>
    <row r="1213" spans="2:7" ht="92.4" x14ac:dyDescent="0.25">
      <c r="B1213" s="28" t="str">
        <f>'CONTROL ACTAS'!B522</f>
        <v>AC89</v>
      </c>
      <c r="C1213" s="5" t="str">
        <f>'CONTROL ACTAS'!C522</f>
        <v>Suministro, transporte e instalación de Interconexión eléctrica y mecánica entre transformador de 300KVA/208VAC y totalizador de tablero principal a través de barras de cobre. instaladas por personal especializado de industrias con herramientas necesarias para dicha interconexión.La instalación sólo considera personal dentro del área metropolitana del valle de aburra en horario diurno y dias habiles  y todo lo necesario para su correcta instalación y puesta en funcionamiento</v>
      </c>
      <c r="D1213" s="4" t="str">
        <f>'CONTROL ACTAS'!D522</f>
        <v>un</v>
      </c>
      <c r="E1213" s="6">
        <f>'CONTROL ACTAS'!M522</f>
        <v>0</v>
      </c>
      <c r="F1213" s="7">
        <f>+'CONTROL ACTAS'!F522</f>
        <v>29662286.349999998</v>
      </c>
      <c r="G1213" s="29">
        <f t="shared" si="51"/>
        <v>0</v>
      </c>
    </row>
    <row r="1214" spans="2:7" ht="52.8" x14ac:dyDescent="0.25">
      <c r="B1214" s="28" t="str">
        <f>'CONTROL ACTAS'!B523</f>
        <v>AC90</v>
      </c>
      <c r="C1214" s="5" t="str">
        <f>'CONTROL ACTAS'!C523</f>
        <v>Suministro, transporte y construccion de caja de piso ANTIFRAUDE según Norma de epm RS3-005 VACIADA EN CONCRETO, incluye Tapa 120 x 80 cm ANTIFRAUDE según Norma epm RS4-001. No inclye ni excavaciones ni llenos ni triturados estos se cancelarán en su item respectivo.</v>
      </c>
      <c r="D1214" s="4" t="str">
        <f>'CONTROL ACTAS'!D523</f>
        <v>un</v>
      </c>
      <c r="E1214" s="6">
        <f>'CONTROL ACTAS'!M523</f>
        <v>0</v>
      </c>
      <c r="F1214" s="7">
        <f>+'CONTROL ACTAS'!F523</f>
        <v>2143270.895</v>
      </c>
      <c r="G1214" s="29">
        <f t="shared" si="51"/>
        <v>0</v>
      </c>
    </row>
    <row r="1215" spans="2:7" ht="145.19999999999999" x14ac:dyDescent="0.25">
      <c r="B1215" s="28" t="str">
        <f>'CONTROL ACTAS'!B524</f>
        <v>AC91</v>
      </c>
      <c r="C1215" s="5" t="str">
        <f>'CONTROL ACTAS'!C524</f>
        <v>Suministro, transporte e instalación de   TABLERO PRINCIPAL DE ACOMETIDAS   TGA,  autosoportado construido en lámina COLD ROLLED calibre 14 y 16 para uso interior IP 40, incluye Barraje de distribución en cobre electrolitico de 1000 Amperios, Barraje de distribución en cobre electrolitico de 150 Amperios, Breaker 1000 amperios, 230/440VAC  100/65 KA,   Breaker 3 x 40 amperios, 230/440VAC  30/14 KA, DPS tipo I+II trifásico 3F + N - 5H, MCOV: 150V, Iimp: 12,5kA onda 10/350, Imáx: 80kA onda 8/20, Up &lt;= 0,7kV, Breaker 3 x 100 amperios, 230/440VAC  30/14 KA, Breaker 3 x 225 amperios, 230/440VAC  60/25 KA, Breaker 3 x 250 amperios, 230/440VAC  60/25 KA, Breaker 3 x 300 amperios, 230/440VAC  50/37 KA.</v>
      </c>
      <c r="D1215" s="4" t="str">
        <f>'CONTROL ACTAS'!D524</f>
        <v>un</v>
      </c>
      <c r="E1215" s="6">
        <f>'CONTROL ACTAS'!M524</f>
        <v>0</v>
      </c>
      <c r="F1215" s="7">
        <f>+'CONTROL ACTAS'!F524</f>
        <v>39708849</v>
      </c>
      <c r="G1215" s="29">
        <f t="shared" si="51"/>
        <v>0</v>
      </c>
    </row>
    <row r="1216" spans="2:7" ht="145.19999999999999" x14ac:dyDescent="0.25">
      <c r="B1216" s="28" t="str">
        <f>'CONTROL ACTAS'!B525</f>
        <v>AC92</v>
      </c>
      <c r="C1216" s="5" t="str">
        <f>'CONTROL ACTAS'!C525</f>
        <v>Suministro, transporte e instalación de       TABLERO DE ZONAS COMUNES Y TRANSFERENCIA incluye Barraje de distribución en cobre electrolitico de 150 Amperios, Barraje de distribución en cobre electrolitico de 150 Amperios, Medidor trifásico tetrafilar 3 fases 4 hilos, medidor de activa y reactiva, Breaker 3 x 100 amperios, 230/440VAC  30/14 , Breaker 3 x 20 amperios, 230/440VAC  30/14 KA, Breaker 3 x 30 amperios, 230/440VAC  30/14 KA, Breaker 3 x 40 amperios, 230/440VAC  30/14 KA, Contactor de 3 x (105AC3/160AC1) A, ENCLAVAMIENTO MECANICO, Tarjeta de transferencia automática VORKOM I , Serie 2K54003 a 220V con conectores, bridas y juego de condensadores,  Selector termoplástico de 2 posiciones, Selector termoplástico de 3 posiciones y pilotos</v>
      </c>
      <c r="D1216" s="4" t="str">
        <f>'CONTROL ACTAS'!D525</f>
        <v>un</v>
      </c>
      <c r="E1216" s="6">
        <f>'CONTROL ACTAS'!M525</f>
        <v>0</v>
      </c>
      <c r="F1216" s="7">
        <f>+'CONTROL ACTAS'!F525</f>
        <v>22672085.41</v>
      </c>
      <c r="G1216" s="29">
        <f t="shared" si="51"/>
        <v>0</v>
      </c>
    </row>
    <row r="1217" spans="2:7" ht="52.8" x14ac:dyDescent="0.25">
      <c r="B1217" s="28" t="str">
        <f>'CONTROL ACTAS'!B526</f>
        <v>AC93</v>
      </c>
      <c r="C1217" s="5" t="str">
        <f>'CONTROL ACTAS'!C526</f>
        <v>Suministro, transporte e instalación de  Norma de epm RA2-017 acometida primaria a  13.2 kV en cruceta volada de 2400 mm  . Incluye: cualquier equipo o grúa que sea requerido para llevar a cabo la actividad. (se adjunta norma para mayor claridad.</v>
      </c>
      <c r="D1217" s="4" t="str">
        <f>'CONTROL ACTAS'!D526</f>
        <v>un</v>
      </c>
      <c r="E1217" s="6">
        <f>'CONTROL ACTAS'!M526</f>
        <v>0</v>
      </c>
      <c r="F1217" s="7">
        <f>+'CONTROL ACTAS'!F526</f>
        <v>4091225.4</v>
      </c>
      <c r="G1217" s="29">
        <f t="shared" si="51"/>
        <v>0</v>
      </c>
    </row>
    <row r="1218" spans="2:7" ht="66" x14ac:dyDescent="0.25">
      <c r="B1218" s="28" t="str">
        <f>'CONTROL ACTAS'!B527</f>
        <v>AC94</v>
      </c>
      <c r="C1218" s="5" t="str">
        <f>'CONTROL ACTAS'!C527</f>
        <v>Suministro transporte e instalacion de cable No. 1/0 AWG, AL, AAC, MONOPOLAR AISLADO XLPE/LLDPE, 15 KV, 100 % , 90 °C, CON NEUTRO CONCENTRICO EN Cu COMPLETO 100% va por ducto existente de 4" para acometida primaria desde punto de conexión hasta subestación 1 según diseño.</v>
      </c>
      <c r="D1218" s="4" t="str">
        <f>'CONTROL ACTAS'!D527</f>
        <v>un</v>
      </c>
      <c r="E1218" s="6">
        <f>'CONTROL ACTAS'!M527</f>
        <v>0</v>
      </c>
      <c r="F1218" s="7">
        <f>+'CONTROL ACTAS'!F527</f>
        <v>307290.87239699997</v>
      </c>
      <c r="G1218" s="29">
        <f t="shared" si="51"/>
        <v>0</v>
      </c>
    </row>
    <row r="1219" spans="2:7" ht="92.4" x14ac:dyDescent="0.25">
      <c r="B1219" s="28" t="str">
        <f>'CONTROL ACTAS'!B528</f>
        <v>AC95</v>
      </c>
      <c r="C1219" s="5" t="str">
        <f>'CONTROL ACTAS'!C528</f>
        <v>Suministro, transporte e instalación de celda de seccionamiento 17,5 kV, 630A autosoportada en lamina Coll rolled calibre 12 para perfileria y tapa reforzada en calibre 14. Seccionador tripolar de operación bajo carga. Mecanismo para operación manual del seccionador quepermite ubicarlo en tres posiciones: transformador conectado;transformador desconectado; transformador aterrizado.   Y todo lo necesario para su correcta instalación y puesta en funcionamiento</v>
      </c>
      <c r="D1219" s="4" t="str">
        <f>'CONTROL ACTAS'!D528</f>
        <v>un</v>
      </c>
      <c r="E1219" s="6">
        <f>'CONTROL ACTAS'!M528</f>
        <v>0</v>
      </c>
      <c r="F1219" s="7">
        <f>+'CONTROL ACTAS'!F528</f>
        <v>25611092.669999998</v>
      </c>
      <c r="G1219" s="29">
        <f t="shared" si="51"/>
        <v>0</v>
      </c>
    </row>
    <row r="1220" spans="2:7" ht="66" x14ac:dyDescent="0.25">
      <c r="B1220" s="28" t="str">
        <f>'CONTROL ACTAS'!B529</f>
        <v>AC96</v>
      </c>
      <c r="C1220" s="5" t="str">
        <f>'CONTROL ACTAS'!C529</f>
        <v>Suministro, transporte e instalación de Celda autosoportada para transformador de - CLCT-300KVA tipo Seco, CLCT-300KVA, construida en lámina cold rolled calibre 16 para perfileria y tapa, reforzada en lámina calibre 14, Norma EEPPM,  Y todo lo necesario para su correcta instalación y puesta en funcionamiento.</v>
      </c>
      <c r="D1220" s="4" t="str">
        <f>'CONTROL ACTAS'!D529</f>
        <v>un</v>
      </c>
      <c r="E1220" s="6">
        <f>'CONTROL ACTAS'!M529</f>
        <v>0</v>
      </c>
      <c r="F1220" s="7">
        <f>+'CONTROL ACTAS'!F529</f>
        <v>21995278.859999999</v>
      </c>
      <c r="G1220" s="29">
        <f t="shared" si="51"/>
        <v>0</v>
      </c>
    </row>
    <row r="1221" spans="2:7" ht="66" x14ac:dyDescent="0.25">
      <c r="B1221" s="28" t="str">
        <f>'CONTROL ACTAS'!B530</f>
        <v>AC97</v>
      </c>
      <c r="C1221" s="5" t="str">
        <f>'CONTROL ACTAS'!C530</f>
        <v>Suministro, transporte e instalación de malla de puesta a tierra para subestación en cable desnudo de Cu N°4/0, incluye soldadura, varillas copper weld, tratamiento quimico y demás accesorios para su correcto funcionamiento. No incluye excavación y lleno con material de sitio estos se pagarán en su respectivo item.</v>
      </c>
      <c r="D1221" s="4" t="str">
        <f>'CONTROL ACTAS'!D530</f>
        <v>un</v>
      </c>
      <c r="E1221" s="6">
        <f>'CONTROL ACTAS'!M530</f>
        <v>0</v>
      </c>
      <c r="F1221" s="7">
        <f>+'CONTROL ACTAS'!F530</f>
        <v>18254322.25</v>
      </c>
      <c r="G1221" s="29">
        <f t="shared" si="51"/>
        <v>0</v>
      </c>
    </row>
    <row r="1222" spans="2:7" ht="39.6" x14ac:dyDescent="0.25">
      <c r="B1222" s="28" t="str">
        <f>'CONTROL ACTAS'!B531</f>
        <v>AC98</v>
      </c>
      <c r="C1222" s="5" t="str">
        <f>'CONTROL ACTAS'!C531</f>
        <v>Suministro, transporte e instalación  bandeja tipo escalera 20X8X2,4m de 15 barras, Galvanizada. Incluye tapa inferior, incluye anclaje, marcación, obra civil y demás elementos necesarios para su correcta intalacion.</v>
      </c>
      <c r="D1222" s="4" t="str">
        <f>'CONTROL ACTAS'!D531</f>
        <v>m</v>
      </c>
      <c r="E1222" s="6">
        <f>'CONTROL ACTAS'!M531</f>
        <v>0</v>
      </c>
      <c r="F1222" s="7">
        <f>+'CONTROL ACTAS'!F531</f>
        <v>171735</v>
      </c>
      <c r="G1222" s="29">
        <f t="shared" si="51"/>
        <v>0</v>
      </c>
    </row>
    <row r="1223" spans="2:7" ht="52.8" x14ac:dyDescent="0.25">
      <c r="B1223" s="28" t="str">
        <f>'CONTROL ACTAS'!B532</f>
        <v>AC99</v>
      </c>
      <c r="C1223" s="5" t="str">
        <f>'CONTROL ACTAS'!C532</f>
        <v>Suministro, transporte e instalación  bandeja tipo escalera 60X8X2,4m de 15 barras, Galvanizada con una divisiones. Incluye tapa inferior, incluye anclaje, marcación, obra civil y demás elementos necesarios para su correcta intalacion.</v>
      </c>
      <c r="D1223" s="4" t="str">
        <f>'CONTROL ACTAS'!D532</f>
        <v>m</v>
      </c>
      <c r="E1223" s="6">
        <f>'CONTROL ACTAS'!M532</f>
        <v>0</v>
      </c>
      <c r="F1223" s="7">
        <f>+'CONTROL ACTAS'!F532</f>
        <v>262107</v>
      </c>
      <c r="G1223" s="29">
        <f t="shared" si="51"/>
        <v>0</v>
      </c>
    </row>
    <row r="1224" spans="2:7" ht="52.8" x14ac:dyDescent="0.25">
      <c r="B1224" s="28" t="str">
        <f>'CONTROL ACTAS'!B533</f>
        <v>AC100</v>
      </c>
      <c r="C1224" s="5" t="str">
        <f>'CONTROL ACTAS'!C533</f>
        <v>Suministro, transporte e instalación de  Tablero para 23 contadores trifásico  MOD#1,  autosoportado construido en lámina COLD ROLLED calibre 16 y 18 para uso interior IP 40, de referencia. Y todo lo necesario para su correcta instalación y puesta en funcionamiento</v>
      </c>
      <c r="D1224" s="4" t="str">
        <f>'CONTROL ACTAS'!D533</f>
        <v>m</v>
      </c>
      <c r="E1224" s="6">
        <f>'CONTROL ACTAS'!M533</f>
        <v>0</v>
      </c>
      <c r="F1224" s="7">
        <f>+'CONTROL ACTAS'!F533</f>
        <v>32518751</v>
      </c>
      <c r="G1224" s="29">
        <f t="shared" si="51"/>
        <v>0</v>
      </c>
    </row>
    <row r="1225" spans="2:7" ht="79.2" x14ac:dyDescent="0.25">
      <c r="B1225" s="28" t="str">
        <f>'CONTROL ACTAS'!B534</f>
        <v>AC101</v>
      </c>
      <c r="C1225" s="5" t="str">
        <f>'CONTROL ACTAS'!C534</f>
        <v>Suministro, transporte e instalación de  Tablero para 24 contadores trifásico  MOD # 2, Barraje de distribución en cobre electrolitico de 200 Amperios, Breaker 3 x  125 amperios, 230/440VAC  60/25 KA, Minibreaker 2 x 40 amperios, 230VAC, 10 KA, Minibreaker 3 x 40 amperios, 230VAC, 10 KA, Medidor bifásico trifilar 2 fases 3 hilos, EMB 23 medidor parrilla de activa, Medidor trifásico tetrafilar 3 fases 4 hilos, medidor de activa y reactiva</v>
      </c>
      <c r="D1225" s="4" t="str">
        <f>'CONTROL ACTAS'!D534</f>
        <v>un</v>
      </c>
      <c r="E1225" s="6">
        <f>'CONTROL ACTAS'!M534</f>
        <v>0</v>
      </c>
      <c r="F1225" s="7">
        <f>+'CONTROL ACTAS'!F534</f>
        <v>31259587</v>
      </c>
      <c r="G1225" s="29">
        <f t="shared" si="51"/>
        <v>0</v>
      </c>
    </row>
    <row r="1226" spans="2:7" ht="79.2" x14ac:dyDescent="0.25">
      <c r="B1226" s="28" t="str">
        <f>'CONTROL ACTAS'!B535</f>
        <v>AC102</v>
      </c>
      <c r="C1226" s="5" t="str">
        <f>'CONTROL ACTAS'!C535</f>
        <v>Suministro, transporte e instalación de Tablero para 24 contadores trifásico  MOD # 3, Barraje de distribución en cobre electrolitico de 200 Amperios, Breaker 3 x  125 amperios, 230/440VAC  60/25 KA, Minibreaker 2 x 40 amperios, 230VAC, 10 KA, Minibreaker 3 x 40 amperios, 230VAC, 10 KA, Medidor bifásico trifilar 2 fases 3 hilos, EMB 23 medidor parrilla de activa, Medidor trifásico tetrafilar 3 fases 4 hilos, medidor de activa y reactiva</v>
      </c>
      <c r="D1226" s="4" t="str">
        <f>'CONTROL ACTAS'!D535</f>
        <v>un</v>
      </c>
      <c r="E1226" s="6">
        <f>'CONTROL ACTAS'!M535</f>
        <v>0</v>
      </c>
      <c r="F1226" s="7">
        <f>+'CONTROL ACTAS'!F535</f>
        <v>31422743</v>
      </c>
      <c r="G1226" s="29">
        <f t="shared" si="51"/>
        <v>0</v>
      </c>
    </row>
    <row r="1227" spans="2:7" ht="79.2" x14ac:dyDescent="0.25">
      <c r="B1227" s="28" t="str">
        <f>'CONTROL ACTAS'!B536</f>
        <v>AC103</v>
      </c>
      <c r="C1227" s="5" t="str">
        <f>'CONTROL ACTAS'!C536</f>
        <v>Suministro, transporte e instalación de Tablero para 24 contadores trifásico  MOD # 4, Barraje de distribución en cobre electrolitico de 200 Amperios, Breaker 3 x 150 amperios, 230/440VAC  60/25 KA,  Minibreaker 2 x 40 amperios, 230VAC, 10 KA, Minibreaker 3 x 40 amperios, 230VAC, 10 KA, Medidor bifásico trifilar 2 fases 3 hilos, EMB 23 medidor parrilla de activa, Medidor trifásico tetrafilar 3 fases 4 hilos, medidor de activa y reactiva</v>
      </c>
      <c r="D1227" s="4" t="str">
        <f>'CONTROL ACTAS'!D536</f>
        <v>un</v>
      </c>
      <c r="E1227" s="6">
        <f>'CONTROL ACTAS'!M536</f>
        <v>0</v>
      </c>
      <c r="F1227" s="7">
        <f>+'CONTROL ACTAS'!F536</f>
        <v>31421551</v>
      </c>
      <c r="G1227" s="29">
        <f t="shared" si="51"/>
        <v>0</v>
      </c>
    </row>
    <row r="1228" spans="2:7" ht="79.2" x14ac:dyDescent="0.25">
      <c r="B1228" s="28" t="str">
        <f>'CONTROL ACTAS'!B537</f>
        <v>AC104</v>
      </c>
      <c r="C1228" s="5" t="str">
        <f>'CONTROL ACTAS'!C537</f>
        <v>Suministro, transporte e instalación de Tablero para 24 contadores trifásico  MOD # 5, Barraje de distribución en cobre electrolitico de 200 Amperios, Breaker 3 x 75 amperios,  230/440VAC  30/14KA, Minibreaker 2 x 40 amperios, 230VAC, 10 KA, Minibreaker 3 x 40 amperios, 230VAC, 10 KA, Medidor bifásico trifilar 2 fases 3 hilos, EMB 23 medidor parrilla de activa, Medidor trifásico tetrafilar 3 fases 4 hilos, medidor de activa y reactiva</v>
      </c>
      <c r="D1228" s="4" t="str">
        <f>'CONTROL ACTAS'!D537</f>
        <v>un</v>
      </c>
      <c r="E1228" s="6">
        <f>'CONTROL ACTAS'!M537</f>
        <v>0</v>
      </c>
      <c r="F1228" s="7">
        <f>+'CONTROL ACTAS'!F537</f>
        <v>33848376</v>
      </c>
      <c r="G1228" s="29">
        <f t="shared" si="51"/>
        <v>0</v>
      </c>
    </row>
    <row r="1229" spans="2:7" ht="79.2" x14ac:dyDescent="0.25">
      <c r="B1229" s="28" t="str">
        <f>'CONTROL ACTAS'!B538</f>
        <v>AC105</v>
      </c>
      <c r="C1229" s="5" t="str">
        <f>'CONTROL ACTAS'!C538</f>
        <v>Suministro, transporte e instalación de Tablero para 24 contadores trifásico  MOD # 6, Barraje de distribución en cobre electrolitico de 200 Amperios, Breaker 3 x  125 amperios, 230/440VAC  60/25 KA, Minibreaker 2 x 40 amperios, 230VAC, 10 KA, Minibreaker 3 x 40 amperios, 230VAC, 10 KA, Medidor bifásico trifilar 2 fases 3 hilos, EMB 23 medidor parrilla de activa, Medidor trifásico tetrafilar 3 fases 4 hilos, medidor de activa y reactiva</v>
      </c>
      <c r="D1229" s="4" t="str">
        <f>'CONTROL ACTAS'!D538</f>
        <v>un</v>
      </c>
      <c r="E1229" s="6">
        <f>'CONTROL ACTAS'!M538</f>
        <v>0</v>
      </c>
      <c r="F1229" s="7">
        <f>+'CONTROL ACTAS'!F538</f>
        <v>29931295</v>
      </c>
      <c r="G1229" s="29">
        <f t="shared" si="51"/>
        <v>0</v>
      </c>
    </row>
    <row r="1230" spans="2:7" ht="79.2" x14ac:dyDescent="0.25">
      <c r="B1230" s="28" t="str">
        <f>'CONTROL ACTAS'!B539</f>
        <v>AC106</v>
      </c>
      <c r="C1230" s="5" t="str">
        <f>'CONTROL ACTAS'!C539</f>
        <v>Suministro, transporte e instalación de Tablero para 24 contadores trifásico  MOD # 7, Barraje de distribución en cobre electrolitico de 200 Amperios, Breaker 3 x 100 amperios, 230/440VAC  30/14 KA, Minibreaker 2 x 40 amperios, 230VAC, 10 KA, Minibreaker 3 x 40 amperios, 230VAC, 10 KA, Medidor bifásico trifilar 2 fases 3 hilos, EMB 23 medidor parrilla de activa, Medidor trifásico tetrafilar 3 fases 4 hilos, medidor de activa y reactiva</v>
      </c>
      <c r="D1230" s="4" t="str">
        <f>'CONTROL ACTAS'!D539</f>
        <v>un</v>
      </c>
      <c r="E1230" s="6">
        <f>'CONTROL ACTAS'!M539</f>
        <v>0</v>
      </c>
      <c r="F1230" s="7">
        <f>+'CONTROL ACTAS'!F539</f>
        <v>31081481</v>
      </c>
      <c r="G1230" s="29">
        <f t="shared" si="51"/>
        <v>0</v>
      </c>
    </row>
    <row r="1231" spans="2:7" ht="79.2" x14ac:dyDescent="0.25">
      <c r="B1231" s="28" t="str">
        <f>'CONTROL ACTAS'!B540</f>
        <v>AC107</v>
      </c>
      <c r="C1231" s="5" t="str">
        <f>'CONTROL ACTAS'!C540</f>
        <v xml:space="preserve">Suministro, transporte e instalación deTablero para 24 contadores trifásico  MOD # 8, Barraje de distribución en cobre electrolitico de 200 Amperios, Breaker 3 x  125 amperios, 230/440VAC  60/25 KA, Minibreaker 2 x 40 amperios, 230VAC, 10 KA, Minibreaker 3 x 40 amperios, 230VAC, 10 KA, Medidor bifásico trifilar 2 fases 3 hilos, EMB 23 medidor parrilla de activa, Medidor trifásico tetrafilar 3 fases 4 hilos, medidor de activa y reactiva </v>
      </c>
      <c r="D1231" s="4" t="str">
        <f>'CONTROL ACTAS'!D540</f>
        <v>un</v>
      </c>
      <c r="E1231" s="6">
        <f>'CONTROL ACTAS'!M540</f>
        <v>0</v>
      </c>
      <c r="F1231" s="7">
        <f>+'CONTROL ACTAS'!F540</f>
        <v>24718158</v>
      </c>
      <c r="G1231" s="29">
        <f t="shared" si="51"/>
        <v>0</v>
      </c>
    </row>
    <row r="1232" spans="2:7" ht="105.6" x14ac:dyDescent="0.25">
      <c r="B1232" s="28" t="str">
        <f>'CONTROL ACTAS'!B541</f>
        <v>AC108</v>
      </c>
      <c r="C1232" s="5" t="str">
        <f>'CONTROL ACTAS'!C541</f>
        <v>Suministro, transporte e instalación de salida de toma doble  con polo a tierra (4m) expuesto, 15A, 250V Tipo LEV referencia 5320 ACP y según norma NEMA 5-15R ACP o equivalente, expuesta en tubería EMT de 1/2". Incluye toma, ducto EMT 1/2",  conductores de cobre 12 AWG-CU-PE HF FR LC CT-80ºC, caja metálica galvanizada 12*12*5 de sobreponer con tapa suplemento, conectores de conexión y/o empalme, grapa metálica galvanizada doble ala, marcación con pintura de acuerdo a la norma, y demás accesorios necesarios para su correcta instalación.</v>
      </c>
      <c r="D1232" s="4" t="str">
        <f>'CONTROL ACTAS'!D541</f>
        <v>un</v>
      </c>
      <c r="E1232" s="6">
        <f>'CONTROL ACTAS'!M541</f>
        <v>0</v>
      </c>
      <c r="F1232" s="7">
        <f>+'CONTROL ACTAS'!F541</f>
        <v>154680</v>
      </c>
      <c r="G1232" s="29">
        <f t="shared" si="51"/>
        <v>0</v>
      </c>
    </row>
    <row r="1233" spans="2:7" ht="105.6" x14ac:dyDescent="0.25">
      <c r="B1233" s="28" t="str">
        <f>'CONTROL ACTAS'!B542</f>
        <v>AC109</v>
      </c>
      <c r="C1233" s="5" t="str">
        <f>'CONTROL ACTAS'!C542</f>
        <v>Suministro, transporte e instalación de salida de toma doble con polo a tierra (salida promedio 3m), empotrado, 15 A, .LEV ref 5320, 125 V y según la norma NEMA 5-15R, certificación RETIE y pruebas de conformidad UL. Incluye toma, la  tapa, cajas 4"x4" con tapa suplemento, ducto pvc de 3/4", conectores de conexión y empalme, adaptadores terminales, curvas, pega pvc, tornillos, conductores de cobre 12 AWG-CU-PE HF FR LC CT-80ºC,  obra civil, y demás accesorios y elementos para su correcta instalación y funcionamiento.(Salida promedio de 3 m).</v>
      </c>
      <c r="D1233" s="4" t="str">
        <f>'CONTROL ACTAS'!D542</f>
        <v>un</v>
      </c>
      <c r="E1233" s="6">
        <f>'CONTROL ACTAS'!M542</f>
        <v>0</v>
      </c>
      <c r="F1233" s="7">
        <f>+'CONTROL ACTAS'!F542</f>
        <v>95418.003333333341</v>
      </c>
      <c r="G1233" s="29">
        <f t="shared" si="51"/>
        <v>0</v>
      </c>
    </row>
    <row r="1234" spans="2:7" ht="118.8" x14ac:dyDescent="0.25">
      <c r="B1234" s="28" t="str">
        <f>'CONTROL ACTAS'!B543</f>
        <v>AC110</v>
      </c>
      <c r="C1234" s="5" t="str">
        <f>'CONTROL ACTAS'!C543</f>
        <v>Suministro, transporte e instalación de salida de toma doble para alumbrado a nivel de cielo, con polo a tierra (salida promedio 3m) expuesto, 10A, 250V Tipo LEV referencia 5320 ACP y según norma NEMA 5-15R ACP o equivalente, expuesta en tubería EMT de 1/2". Incluye toma, ducto EMT 1/2",  conductores de cobre 12 AWG-CU-PE HF FR LC CT-80ºC, caja metálica galvanizada 12*12*5 de sobreponer con tapa suplemento, conectores de conexión y/o empalme, grapa metálica galvanizada doble ala, marcación con pintura de acuerdo a la norma, y demás accesorios necesarios para su correcta instalación.</v>
      </c>
      <c r="D1234" s="4" t="str">
        <f>'CONTROL ACTAS'!D543</f>
        <v>un</v>
      </c>
      <c r="E1234" s="6">
        <f>'CONTROL ACTAS'!M543</f>
        <v>0</v>
      </c>
      <c r="F1234" s="7">
        <f>+'CONTROL ACTAS'!F543</f>
        <v>135506</v>
      </c>
      <c r="G1234" s="29">
        <f t="shared" si="51"/>
        <v>0</v>
      </c>
    </row>
    <row r="1235" spans="2:7" ht="118.8" x14ac:dyDescent="0.25">
      <c r="B1235" s="28" t="str">
        <f>'CONTROL ACTAS'!B544</f>
        <v>AC111</v>
      </c>
      <c r="C1235" s="5" t="str">
        <f>'CONTROL ACTAS'!C544</f>
        <v>Suministro, transporte e instalación de salida para lampara de emergencia en toma doble con polo a tierra (4m) expuesto para 15A, 127V Tipo LEV referencia 5320 ACP y según norma NEMA 5-15R ACP o equivalente, expuesta en tubería EMT de 1/2". Incluye toma, ducto EMT 1/2",  conductores de cobre 12 AWG-CU-PE HF FR LC CT-80ºC, caja metálica galvanizada 12*12*5 de sobreponer con tapa suplemento, conectores de conexión y/o empalme, grapa metálica galvanizada doble ala, marcación con pintura de acuerdo a la norma, y demás accesorios necesarios para su correcta instalación</v>
      </c>
      <c r="D1235" s="4" t="str">
        <f>'CONTROL ACTAS'!D544</f>
        <v>mt</v>
      </c>
      <c r="E1235" s="6">
        <f>'CONTROL ACTAS'!M544</f>
        <v>0</v>
      </c>
      <c r="F1235" s="7">
        <f>+'CONTROL ACTAS'!F544</f>
        <v>154680</v>
      </c>
      <c r="G1235" s="29">
        <f t="shared" si="51"/>
        <v>0</v>
      </c>
    </row>
    <row r="1236" spans="2:7" ht="52.8" x14ac:dyDescent="0.25">
      <c r="B1236" s="28" t="str">
        <f>'CONTROL ACTAS'!B545</f>
        <v>AC112</v>
      </c>
      <c r="C1236" s="5" t="str">
        <f>'CONTROL ACTAS'!C545</f>
        <v>Suministro, transporte e instalación de acometida hacia planta de emergencia del sistema eléctrico 3N°1/0+1N°1/0+1N°4 aluminio serie 8000  HF FR LS TC 600V 75ºC. incluye todo lo necesario para su correcta instalación y puesta en funcionamiento</v>
      </c>
      <c r="D1236" s="4" t="str">
        <f>'CONTROL ACTAS'!D545</f>
        <v>un</v>
      </c>
      <c r="E1236" s="6">
        <f>'CONTROL ACTAS'!M545</f>
        <v>0</v>
      </c>
      <c r="F1236" s="7">
        <f>+'CONTROL ACTAS'!F545</f>
        <v>154513</v>
      </c>
      <c r="G1236" s="29">
        <f t="shared" si="51"/>
        <v>0</v>
      </c>
    </row>
    <row r="1237" spans="2:7" ht="39.6" x14ac:dyDescent="0.25">
      <c r="B1237" s="28" t="str">
        <f>'CONTROL ACTAS'!B546</f>
        <v>AC113</v>
      </c>
      <c r="C1237" s="5" t="str">
        <f>'CONTROL ACTAS'!C546</f>
        <v>Suministro, transporte e instalación de acometida modulos 5, 6, 7 y 8 6N°2/0+2N°1/0 aluminio serie 8000  HF FR LS TC 600V 75ºC. incluye todo lo necesario para su correcta instalación y puesta en funcionamiento</v>
      </c>
      <c r="D1237" s="4" t="str">
        <f>'CONTROL ACTAS'!D546</f>
        <v>un</v>
      </c>
      <c r="E1237" s="6">
        <f>'CONTROL ACTAS'!M546</f>
        <v>0</v>
      </c>
      <c r="F1237" s="7">
        <f>+'CONTROL ACTAS'!F546</f>
        <v>298250</v>
      </c>
      <c r="G1237" s="29">
        <f t="shared" si="51"/>
        <v>0</v>
      </c>
    </row>
    <row r="1238" spans="2:7" ht="52.8" x14ac:dyDescent="0.25">
      <c r="B1238" s="28" t="str">
        <f>'CONTROL ACTAS'!B547</f>
        <v>AC114</v>
      </c>
      <c r="C1238" s="5" t="str">
        <f>'CONTROL ACTAS'!C547</f>
        <v>Suministro, transporte e instalación de acometida Módulo 1 al 4  6N°4/0+2N°2/0+1N°2 aluminio serie 8000  HF FR LS TC 600V 75ºC. incluye todo lo necesario para su correcta instalación y puesta en funcionamiento</v>
      </c>
      <c r="D1238" s="4" t="str">
        <f>'CONTROL ACTAS'!D547</f>
        <v>un</v>
      </c>
      <c r="E1238" s="6">
        <f>'CONTROL ACTAS'!M547</f>
        <v>0</v>
      </c>
      <c r="F1238" s="7">
        <f>+'CONTROL ACTAS'!F547</f>
        <v>357750</v>
      </c>
      <c r="G1238" s="29">
        <f t="shared" si="51"/>
        <v>0</v>
      </c>
    </row>
    <row r="1239" spans="2:7" ht="52.8" x14ac:dyDescent="0.25">
      <c r="B1239" s="28" t="str">
        <f>'CONTROL ACTAS'!B548</f>
        <v>AC115</v>
      </c>
      <c r="C1239" s="5" t="str">
        <f>'CONTROL ACTAS'!C548</f>
        <v>Suministro, transporte e instalación de acometida hacia gabinete zonas comunes 3N°4/0+1N°2/0 aluminio serie 8000  HF FR LS TC 600V 75ºC. incluye todo lo necesario para su correcta instalación y puesta en funcionamiento</v>
      </c>
      <c r="D1239" s="4" t="str">
        <f>'CONTROL ACTAS'!D548</f>
        <v>un</v>
      </c>
      <c r="E1239" s="6">
        <f>'CONTROL ACTAS'!M548</f>
        <v>0</v>
      </c>
      <c r="F1239" s="7">
        <f>+'CONTROL ACTAS'!F548</f>
        <v>465584</v>
      </c>
      <c r="G1239" s="29">
        <f t="shared" si="51"/>
        <v>0</v>
      </c>
    </row>
    <row r="1240" spans="2:7" ht="39.6" x14ac:dyDescent="0.25">
      <c r="B1240" s="28" t="str">
        <f>'CONTROL ACTAS'!B549</f>
        <v>AC116</v>
      </c>
      <c r="C1240" s="5" t="str">
        <f>'CONTROL ACTAS'!C549</f>
        <v xml:space="preserve"> Suministro, transporte e instalación de acometida trifásica en cables 3No6(F) + 1No6(N) + 1No6(T) aluminio serie 8000  HF FR LS TC 600V 75ºC. Incluye todo lo necesario para su correcto </v>
      </c>
      <c r="D1240" s="4" t="str">
        <f>'CONTROL ACTAS'!D549</f>
        <v>un</v>
      </c>
      <c r="E1240" s="6">
        <f>'CONTROL ACTAS'!M549</f>
        <v>0</v>
      </c>
      <c r="F1240" s="7">
        <f>+'CONTROL ACTAS'!F549</f>
        <v>36820</v>
      </c>
      <c r="G1240" s="29">
        <f t="shared" si="51"/>
        <v>0</v>
      </c>
    </row>
    <row r="1241" spans="2:7" ht="39.6" x14ac:dyDescent="0.25">
      <c r="B1241" s="28" t="str">
        <f>'CONTROL ACTAS'!B550</f>
        <v>AC117</v>
      </c>
      <c r="C1241" s="5" t="str">
        <f>'CONTROL ACTAS'!C550</f>
        <v xml:space="preserve">Suministro, transporte e instalación de acometida bifasica en cables 2No6(F) + 1No6(T) + 1No10(T) aluminio serie 8000  HF FR LS TC 600V 75ºC.Incluye todo lo necesario para su correcto. </v>
      </c>
      <c r="D1241" s="4" t="str">
        <f>'CONTROL ACTAS'!D550</f>
        <v>m</v>
      </c>
      <c r="E1241" s="6">
        <f>'CONTROL ACTAS'!M550</f>
        <v>0</v>
      </c>
      <c r="F1241" s="7">
        <f>+'CONTROL ACTAS'!F550</f>
        <v>32838</v>
      </c>
      <c r="G1241" s="29">
        <f t="shared" si="51"/>
        <v>0</v>
      </c>
    </row>
    <row r="1242" spans="2:7" ht="92.4" x14ac:dyDescent="0.25">
      <c r="B1242" s="28" t="str">
        <f>'CONTROL ACTAS'!B551</f>
        <v>AC118</v>
      </c>
      <c r="C1242" s="5" t="str">
        <f>'CONTROL ACTAS'!C551</f>
        <v>Suministro, transporte e instalación de luminaria SYLVANIA P26829 LED BALA 30W NW UNV JUPITER o similar, INCLUYE Cable encauchetado 3x14 AWG(promedio de 100 cm) libre de halógenos, clavija con polo a tierra, elementos de fijación según norma NRS-10, ANDAMIOS CERTIFICADOS y demás accesorios para su correcta instalación. La luminaria completa debe cumplir las últimas disposiciones del  RETILAP y el RETIE se debe entregar curva fotométrica certificada del fabricante.</v>
      </c>
      <c r="D1242" s="4" t="str">
        <f>'CONTROL ACTAS'!D551</f>
        <v>m</v>
      </c>
      <c r="E1242" s="6">
        <f>'CONTROL ACTAS'!M551</f>
        <v>0</v>
      </c>
      <c r="F1242" s="7">
        <f>+'CONTROL ACTAS'!F551</f>
        <v>272432.353</v>
      </c>
      <c r="G1242" s="29">
        <f t="shared" si="51"/>
        <v>0</v>
      </c>
    </row>
    <row r="1243" spans="2:7" ht="105.6" x14ac:dyDescent="0.25">
      <c r="B1243" s="28" t="str">
        <f>'CONTROL ACTAS'!B552</f>
        <v>AC119</v>
      </c>
      <c r="C1243" s="5" t="str">
        <f>'CONTROL ACTAS'!C552</f>
        <v>Suministro, transporte e instalación de reflector P28640-19 LED REFLECTOR JETA 70W DL 70 100-240 6300 6500 90 25H/IP65 o similar con fotocelda, INCLUYE Cable encauchetado 3x14 AWG(promedio de 100 cm) libre de halógenos, clavija con polo a tierra, elementos de fijación según norma NRS-10, ANDAMIOS CERTIFICADOS y demás accesorios para su correcta instalación. La luminaria completa debe cumplir las últimas disposiciones del  RETILAP y el RETIE se debe entregar curva fotométrica certificada del fabricante.</v>
      </c>
      <c r="D1243" s="4" t="str">
        <f>'CONTROL ACTAS'!D552</f>
        <v>un</v>
      </c>
      <c r="E1243" s="6">
        <f>'CONTROL ACTAS'!M552</f>
        <v>0</v>
      </c>
      <c r="F1243" s="7">
        <f>+'CONTROL ACTAS'!F552</f>
        <v>311778.58050000004</v>
      </c>
      <c r="G1243" s="29">
        <f t="shared" si="51"/>
        <v>0</v>
      </c>
    </row>
    <row r="1244" spans="2:7" ht="105.6" x14ac:dyDescent="0.25">
      <c r="B1244" s="28" t="str">
        <f>'CONTROL ACTAS'!B553</f>
        <v>AC120</v>
      </c>
      <c r="C1244" s="5" t="str">
        <f>'CONTROL ACTAS'!C553</f>
        <v>Suministro, transporte e instalación de salida de sensor de movimiento (salida promedio 3m),REF ODCOS-I1W de Levitón ó equivalente,  en tubería EMT de 3/4" expuesta. Incluye sensor de movimiento para techo 360°, alcance 6 m,  caja 12*12*5 Cm con tapa suplemento , ducto EMT de 3/4", conectores de conexión y empalme, adaptadores terminales, curvas, chazos, tornillos, abrazaderas,  CABLES libre de Halógenos 12 AWG CU  HF FR LS TC 750V 80°C , y demás accesorios y elementos para su correcta instalación y funcionamiento.</v>
      </c>
      <c r="D1244" s="4" t="str">
        <f>'CONTROL ACTAS'!D553</f>
        <v>un</v>
      </c>
      <c r="E1244" s="6">
        <f>'CONTROL ACTAS'!M553</f>
        <v>0</v>
      </c>
      <c r="F1244" s="7">
        <f>+'CONTROL ACTAS'!F553</f>
        <v>294873.34538172762</v>
      </c>
      <c r="G1244" s="29">
        <f t="shared" si="51"/>
        <v>0</v>
      </c>
    </row>
    <row r="1245" spans="2:7" ht="105.6" x14ac:dyDescent="0.25">
      <c r="B1245" s="28" t="str">
        <f>'CONTROL ACTAS'!B554</f>
        <v>AC121</v>
      </c>
      <c r="C1245" s="5" t="str">
        <f>'CONTROL ACTAS'!C554</f>
        <v>Suministro, transporte e instalación de luminaria para suspender P28388-36 LED HIGH BAY HBL3 110W CW 110 120-277 15200 5000 138 50H/IP20 ó Equivalente. Incluye cable encauchetado 3x14 AWG(promedio de 100 cm), clavija con polo a tierra, prensaestopa, elementos de fijación según norma NRS-10, ANDAMIOS CERTIFICADOS y demás accesorios para su correcta instalación. La luminaria completa debe cumplir las últimas disposiciones del  RETILAP y el RETIE se debe entregar curva fotométrica certificada del fabricante .(Archivo digital. ies)</v>
      </c>
      <c r="D1245" s="4" t="str">
        <f>'CONTROL ACTAS'!D554</f>
        <v>un</v>
      </c>
      <c r="E1245" s="6">
        <f>'CONTROL ACTAS'!M554</f>
        <v>0</v>
      </c>
      <c r="F1245" s="7">
        <f>+'CONTROL ACTAS'!F554</f>
        <v>438260.625</v>
      </c>
      <c r="G1245" s="29">
        <f t="shared" si="51"/>
        <v>0</v>
      </c>
    </row>
    <row r="1246" spans="2:7" ht="52.8" x14ac:dyDescent="0.25">
      <c r="B1246" s="28" t="str">
        <f>'CONTROL ACTAS'!B555</f>
        <v>AC122</v>
      </c>
      <c r="C1246" s="5" t="str">
        <f>'CONTROL ACTAS'!C555</f>
        <v>Desmonte y transporte de transformador monofásico de 37,5 KVA , y reintegro donde indique epm.Incluye cualquier equipo o grúa que sea requerido para llevara a cabo la actividad. Incluye prueba VLF de aislamiento</v>
      </c>
      <c r="D1246" s="4" t="str">
        <f>'CONTROL ACTAS'!D555</f>
        <v>un</v>
      </c>
      <c r="E1246" s="6">
        <f>'CONTROL ACTAS'!M555</f>
        <v>0</v>
      </c>
      <c r="F1246" s="7">
        <f>+'CONTROL ACTAS'!F555</f>
        <v>2926933.2</v>
      </c>
      <c r="G1246" s="29">
        <f t="shared" si="51"/>
        <v>0</v>
      </c>
    </row>
    <row r="1247" spans="2:7" ht="52.8" x14ac:dyDescent="0.25">
      <c r="B1247" s="28" t="str">
        <f>'CONTROL ACTAS'!B556</f>
        <v>AC123</v>
      </c>
      <c r="C1247" s="5" t="str">
        <f>'CONTROL ACTAS'!C556</f>
        <v>Desmonte y transporte desconectadores monopolares para 13.2 kV en cruceta volada de 2400 mm  y reintegro donde indique epm, según norma de epm RA2-010 . Incluye cualquier equipo o grúa que sea requerido para llevara a cabo la actividad.</v>
      </c>
      <c r="D1247" s="4" t="str">
        <f>'CONTROL ACTAS'!D556</f>
        <v>un</v>
      </c>
      <c r="E1247" s="6">
        <f>'CONTROL ACTAS'!M556</f>
        <v>0</v>
      </c>
      <c r="F1247" s="7">
        <f>+'CONTROL ACTAS'!F556</f>
        <v>1244760.2880000002</v>
      </c>
      <c r="G1247" s="29">
        <f t="shared" si="51"/>
        <v>0</v>
      </c>
    </row>
    <row r="1248" spans="2:7" ht="105.6" x14ac:dyDescent="0.25">
      <c r="B1248" s="28" t="str">
        <f>'CONTROL ACTAS'!B557</f>
        <v>AC124</v>
      </c>
      <c r="C1248" s="5" t="str">
        <f>'CONTROL ACTAS'!C557</f>
        <v>Suministro, transporte e instalación de luminaria para sobreponer LED HERMÉTICA 50 W DL P24359  de Sylvania ó Equivalente, INCLUYE Cable encauchetado 3x14 AWG(promedio de 100 cm), clavija con polo a tierra, prensaestopa, elementos de fijación según norma NRS-10, ANDAMIOS CERTIFICADOS y demás accesorios para su correcta instalación. La luminaria completa debe cumplir las últimas disposiciones del  RETILAP y el RETIE se debe entregar curva fotométrica certificada del fabricante .(Archivo digital. ies)</v>
      </c>
      <c r="D1248" s="4" t="str">
        <f>'CONTROL ACTAS'!D557</f>
        <v>un</v>
      </c>
      <c r="E1248" s="6">
        <f>'CONTROL ACTAS'!M557</f>
        <v>0</v>
      </c>
      <c r="F1248" s="7">
        <f>+'CONTROL ACTAS'!F557</f>
        <v>246365.88499999998</v>
      </c>
      <c r="G1248" s="29">
        <f t="shared" si="51"/>
        <v>0</v>
      </c>
    </row>
    <row r="1249" spans="2:7" ht="66" x14ac:dyDescent="0.25">
      <c r="B1249" s="28" t="str">
        <f>'CONTROL ACTAS'!B558</f>
        <v>AC125</v>
      </c>
      <c r="C1249" s="5" t="str">
        <f>'CONTROL ACTAS'!C558</f>
        <v>Suministro, transporte e instalación de toma de seguridad -3 polos + tierra,  5H, tipo IP44;  32 amperios, 120 Voltios, grado de protección IP44, para incrustar en caja. Incluye caja metálica galvanizada, terminales, anillo de identificación, fijación, conectores y demás accesorios necesarios para su correcta instalación.(para bypass de sistema regulado a UPS)</v>
      </c>
      <c r="D1249" s="4" t="str">
        <f>'CONTROL ACTAS'!D558</f>
        <v>un</v>
      </c>
      <c r="E1249" s="6">
        <f>'CONTROL ACTAS'!M558</f>
        <v>0</v>
      </c>
      <c r="F1249" s="7">
        <f>+'CONTROL ACTAS'!F558</f>
        <v>129351.586</v>
      </c>
      <c r="G1249" s="29">
        <f t="shared" si="51"/>
        <v>0</v>
      </c>
    </row>
    <row r="1250" spans="2:7" ht="39.6" x14ac:dyDescent="0.25">
      <c r="B1250" s="28" t="str">
        <f>'CONTROL ACTAS'!B559</f>
        <v>AC126</v>
      </c>
      <c r="C1250" s="5" t="str">
        <f>'CONTROL ACTAS'!C559</f>
        <v>Suministro, transporte e instalación de clavija de seguridad -3 polos+tierra, 5H, tipo VCP; 32 amperios, 120 Voltios, grado de protección IP44. Incluye: accesorios necesarios para su correcta instalación.</v>
      </c>
      <c r="D1250" s="4" t="str">
        <f>'CONTROL ACTAS'!D559</f>
        <v>un</v>
      </c>
      <c r="E1250" s="6">
        <f>'CONTROL ACTAS'!M559</f>
        <v>0</v>
      </c>
      <c r="F1250" s="7">
        <f>+'CONTROL ACTAS'!F559</f>
        <v>152940.08749999999</v>
      </c>
      <c r="G1250" s="29">
        <f t="shared" si="51"/>
        <v>0</v>
      </c>
    </row>
    <row r="1251" spans="2:7" ht="52.8" x14ac:dyDescent="0.25">
      <c r="B1251" s="28" t="str">
        <f>'CONTROL ACTAS'!B560</f>
        <v>AC127</v>
      </c>
      <c r="C1251" s="5" t="str">
        <f>'CONTROL ACTAS'!C560</f>
        <v>Suministro, transporte e instalación de  Norma de epm RA2-010 desconectadores monopolares para 13.2 kV en cruceta volada de 2400 mm  . Incluye: cualquier equipo o grúa que sea requerido para llevar a cabo la actividad. (se adjunta norma para mayor claridad.</v>
      </c>
      <c r="D1251" s="4" t="str">
        <f>'CONTROL ACTAS'!D560</f>
        <v>un</v>
      </c>
      <c r="E1251" s="6">
        <f>'CONTROL ACTAS'!M560</f>
        <v>0</v>
      </c>
      <c r="F1251" s="7">
        <f>+'CONTROL ACTAS'!F560</f>
        <v>2306261.8250000002</v>
      </c>
      <c r="G1251" s="29">
        <f t="shared" si="51"/>
        <v>0</v>
      </c>
    </row>
    <row r="1252" spans="2:7" ht="39.6" x14ac:dyDescent="0.25">
      <c r="B1252" s="28" t="str">
        <f>'CONTROL ACTAS'!B561</f>
        <v>AC128</v>
      </c>
      <c r="C1252" s="5" t="str">
        <f>'CONTROL ACTAS'!C561</f>
        <v xml:space="preserve">Suministro e instalación de cable encauchetado 3No14  AWG CU  HF FR LS TC 600V cobre - 90ºC.por canaleta, Incluye empalme, correas de amarre y demás accesorios necesarios para su correcta instalación. </v>
      </c>
      <c r="D1252" s="4" t="str">
        <f>'CONTROL ACTAS'!D561</f>
        <v>un</v>
      </c>
      <c r="E1252" s="6">
        <f>'CONTROL ACTAS'!M561</f>
        <v>0</v>
      </c>
      <c r="F1252" s="7">
        <f>+'CONTROL ACTAS'!F561</f>
        <v>19339.006999999998</v>
      </c>
      <c r="G1252" s="29">
        <f t="shared" si="51"/>
        <v>0</v>
      </c>
    </row>
    <row r="1253" spans="2:7" ht="26.4" x14ac:dyDescent="0.25">
      <c r="B1253" s="28" t="str">
        <f>'CONTROL ACTAS'!B562</f>
        <v>AC129</v>
      </c>
      <c r="C1253" s="5" t="str">
        <f>'CONTROL ACTAS'!C562</f>
        <v>Suministro, transporte e instalación de  alimentador en 3No12AWG CU  HF FR LS TC 600V cobre - 90ºC.</v>
      </c>
      <c r="D1253" s="4" t="str">
        <f>'CONTROL ACTAS'!D562</f>
        <v>m</v>
      </c>
      <c r="E1253" s="6">
        <f>'CONTROL ACTAS'!M562</f>
        <v>0</v>
      </c>
      <c r="F1253" s="7">
        <f>+'CONTROL ACTAS'!F562</f>
        <v>18519.182499999999</v>
      </c>
      <c r="G1253" s="29">
        <f t="shared" ref="G1253:G1316" si="52">ROUND(E1253*F1253,0)</f>
        <v>0</v>
      </c>
    </row>
    <row r="1254" spans="2:7" ht="26.4" x14ac:dyDescent="0.25">
      <c r="B1254" s="28" t="str">
        <f>'CONTROL ACTAS'!B563</f>
        <v>AC130</v>
      </c>
      <c r="C1254" s="5" t="str">
        <f>'CONTROL ACTAS'!C563</f>
        <v>Suministro, transporte e instalación de  alimentador en 3No10 AWG CU  HF FR LS TC 600V cobre - 90ºC.</v>
      </c>
      <c r="D1254" s="4" t="str">
        <f>'CONTROL ACTAS'!D563</f>
        <v>m</v>
      </c>
      <c r="E1254" s="6">
        <f>'CONTROL ACTAS'!M563</f>
        <v>0</v>
      </c>
      <c r="F1254" s="7">
        <f>+'CONTROL ACTAS'!F563</f>
        <v>24085.078000000001</v>
      </c>
      <c r="G1254" s="29">
        <f t="shared" si="52"/>
        <v>0</v>
      </c>
    </row>
    <row r="1255" spans="2:7" ht="66" x14ac:dyDescent="0.25">
      <c r="B1255" s="28" t="str">
        <f>'CONTROL ACTAS'!B564</f>
        <v>AC131</v>
      </c>
      <c r="C1255" s="5" t="str">
        <f>'CONTROL ACTAS'!C564</f>
        <v>Suministro, transporte e instalación de tubería metálica EMT  diámetro 1". N para alimentación a tableros de locales y luminarias en cubierta de 70 W Incluye adaptadores, uniones, curvas, grapas  doble ala  pintura de identificación, resanes en mortero 1:4 y demás accesorios necesarios para su correcta instalación.</v>
      </c>
      <c r="D1255" s="4" t="str">
        <f>'CONTROL ACTAS'!D564</f>
        <v>m</v>
      </c>
      <c r="E1255" s="6">
        <f>'CONTROL ACTAS'!M564</f>
        <v>0</v>
      </c>
      <c r="F1255" s="7">
        <f>+'CONTROL ACTAS'!F564</f>
        <v>32395</v>
      </c>
      <c r="G1255" s="29">
        <f t="shared" si="52"/>
        <v>0</v>
      </c>
    </row>
    <row r="1256" spans="2:7" ht="118.8" x14ac:dyDescent="0.25">
      <c r="B1256" s="28" t="str">
        <f>'CONTROL ACTAS'!B565</f>
        <v>AC132</v>
      </c>
      <c r="C1256" s="5" t="str">
        <f>'CONTROL ACTAS'!C565</f>
        <v>Suministro, transporte e instalación de salida de toma doble para alumbrado a nivel de cielo, con polo a tierra (salida promedio 3m) expuesto, 20A, 240V Tipo LEV referencia 5-20R o similar, ACP y según norma NEMA  o equivalente, expuesta en tubería EMT de 1". Incluye toma, ducto EMT 1",  conductores de cobre 12 AWG-CU-PE HF FR LC CT-80ºC, caja metálica galvanizada 12*12*5 de sobreponer con tapa suplemento, conectores de conexión y/o empalme, grapa metálica galvanizada doble ala, marcación con pintura de acuerdo a la norma, y demás accesorios necesarios para su correcta instalación. Para iluminacrias 70W</v>
      </c>
      <c r="D1256" s="4" t="str">
        <f>'CONTROL ACTAS'!D565</f>
        <v>m</v>
      </c>
      <c r="E1256" s="6">
        <f>'CONTROL ACTAS'!M565</f>
        <v>0</v>
      </c>
      <c r="F1256" s="7">
        <f>+'CONTROL ACTAS'!F565</f>
        <v>439235</v>
      </c>
      <c r="G1256" s="29">
        <f t="shared" si="52"/>
        <v>0</v>
      </c>
    </row>
    <row r="1257" spans="2:7" ht="39.6" x14ac:dyDescent="0.25">
      <c r="B1257" s="28" t="str">
        <f>'CONTROL ACTAS'!B566</f>
        <v>AC133</v>
      </c>
      <c r="C1257" s="5" t="str">
        <f>'CONTROL ACTAS'!C566</f>
        <v>Suministro transporte e instalacion de cablofil 10x5.4 cm legrand o su equivalente para cableado de datos el cual incluye soporte y fijaciones y todo lo necesario para su correcta instalacion.</v>
      </c>
      <c r="D1257" s="4" t="str">
        <f>'CONTROL ACTAS'!D566</f>
        <v>un</v>
      </c>
      <c r="E1257" s="6">
        <f>'CONTROL ACTAS'!M566</f>
        <v>0</v>
      </c>
      <c r="F1257" s="7">
        <f>+'CONTROL ACTAS'!F566</f>
        <v>176210</v>
      </c>
      <c r="G1257" s="29">
        <f t="shared" si="52"/>
        <v>0</v>
      </c>
    </row>
    <row r="1258" spans="2:7" ht="118.8" x14ac:dyDescent="0.25">
      <c r="B1258" s="28" t="str">
        <f>'CONTROL ACTAS'!B567</f>
        <v>AC134</v>
      </c>
      <c r="C1258" s="5" t="str">
        <f>'CONTROL ACTAS'!C567</f>
        <v xml:space="preserve">Construcción y montaje de estructura metálica con perfileria tipo PERFILERIA TIPO IPE, HEA, PHR-C, PTE para elementos de cubierta, fachada, rampas o áreas de circulación metálicas, según diseño. Incluye: suministro y transporte de láminas, platinas, uniones, soldaduras de acabado o presentación, anclajes y pernos a estructura de concreto y madera. Todos los elementos deben llevar dos manos de pintura anticorrosiva, (2) dos manos de esmalte base aceite mate, color por definir, ensayos a soldaduras, anticorrosivos y pinturas, obra falsa y todo el equipo y la herramienta necesaria para el montaje. </v>
      </c>
      <c r="D1258" s="4">
        <f>'CONTROL ACTAS'!D567</f>
        <v>0</v>
      </c>
      <c r="E1258" s="6">
        <f>'CONTROL ACTAS'!M567</f>
        <v>0</v>
      </c>
      <c r="F1258" s="7">
        <f>+'CONTROL ACTAS'!F567</f>
        <v>0</v>
      </c>
      <c r="G1258" s="29">
        <f t="shared" si="52"/>
        <v>0</v>
      </c>
    </row>
    <row r="1259" spans="2:7" x14ac:dyDescent="0.25">
      <c r="B1259" s="28" t="e">
        <f>'CONTROL ACTAS'!#REF!</f>
        <v>#REF!</v>
      </c>
      <c r="C1259" s="5" t="e">
        <f>'CONTROL ACTAS'!#REF!</f>
        <v>#REF!</v>
      </c>
      <c r="D1259" s="4" t="e">
        <f>'CONTROL ACTAS'!#REF!</f>
        <v>#REF!</v>
      </c>
      <c r="E1259" s="6" t="e">
        <f>'CONTROL ACTAS'!#REF!</f>
        <v>#REF!</v>
      </c>
      <c r="F1259" s="7" t="e">
        <f>+'CONTROL ACTAS'!#REF!</f>
        <v>#REF!</v>
      </c>
      <c r="G1259" s="29" t="e">
        <f t="shared" si="52"/>
        <v>#REF!</v>
      </c>
    </row>
    <row r="1260" spans="2:7" x14ac:dyDescent="0.25">
      <c r="B1260" s="28" t="e">
        <f>'CONTROL ACTAS'!#REF!</f>
        <v>#REF!</v>
      </c>
      <c r="C1260" s="5" t="e">
        <f>'CONTROL ACTAS'!#REF!</f>
        <v>#REF!</v>
      </c>
      <c r="D1260" s="4" t="e">
        <f>'CONTROL ACTAS'!#REF!</f>
        <v>#REF!</v>
      </c>
      <c r="E1260" s="6" t="e">
        <f>'CONTROL ACTAS'!#REF!</f>
        <v>#REF!</v>
      </c>
      <c r="F1260" s="7" t="e">
        <f>+'CONTROL ACTAS'!#REF!</f>
        <v>#REF!</v>
      </c>
      <c r="G1260" s="29" t="e">
        <f t="shared" si="52"/>
        <v>#REF!</v>
      </c>
    </row>
    <row r="1261" spans="2:7" x14ac:dyDescent="0.25">
      <c r="B1261" s="28" t="e">
        <f>'CONTROL ACTAS'!#REF!</f>
        <v>#REF!</v>
      </c>
      <c r="C1261" s="5" t="e">
        <f>'CONTROL ACTAS'!#REF!</f>
        <v>#REF!</v>
      </c>
      <c r="D1261" s="4" t="e">
        <f>'CONTROL ACTAS'!#REF!</f>
        <v>#REF!</v>
      </c>
      <c r="E1261" s="6" t="e">
        <f>'CONTROL ACTAS'!#REF!</f>
        <v>#REF!</v>
      </c>
      <c r="F1261" s="7" t="e">
        <f>+'CONTROL ACTAS'!#REF!</f>
        <v>#REF!</v>
      </c>
      <c r="G1261" s="29" t="e">
        <f t="shared" si="52"/>
        <v>#REF!</v>
      </c>
    </row>
    <row r="1262" spans="2:7" x14ac:dyDescent="0.25">
      <c r="B1262" s="28" t="e">
        <f>'CONTROL ACTAS'!#REF!</f>
        <v>#REF!</v>
      </c>
      <c r="C1262" s="5" t="e">
        <f>'CONTROL ACTAS'!#REF!</f>
        <v>#REF!</v>
      </c>
      <c r="D1262" s="4" t="e">
        <f>'CONTROL ACTAS'!#REF!</f>
        <v>#REF!</v>
      </c>
      <c r="E1262" s="6" t="e">
        <f>'CONTROL ACTAS'!#REF!</f>
        <v>#REF!</v>
      </c>
      <c r="F1262" s="7" t="e">
        <f>+'CONTROL ACTAS'!#REF!</f>
        <v>#REF!</v>
      </c>
      <c r="G1262" s="29" t="e">
        <f t="shared" si="52"/>
        <v>#REF!</v>
      </c>
    </row>
    <row r="1263" spans="2:7" x14ac:dyDescent="0.25">
      <c r="B1263" s="28" t="e">
        <f>'CONTROL ACTAS'!#REF!</f>
        <v>#REF!</v>
      </c>
      <c r="C1263" s="5" t="e">
        <f>'CONTROL ACTAS'!#REF!</f>
        <v>#REF!</v>
      </c>
      <c r="D1263" s="4" t="e">
        <f>'CONTROL ACTAS'!#REF!</f>
        <v>#REF!</v>
      </c>
      <c r="E1263" s="6" t="e">
        <f>'CONTROL ACTAS'!#REF!</f>
        <v>#REF!</v>
      </c>
      <c r="F1263" s="7" t="e">
        <f>+'CONTROL ACTAS'!#REF!</f>
        <v>#REF!</v>
      </c>
      <c r="G1263" s="29" t="e">
        <f t="shared" si="52"/>
        <v>#REF!</v>
      </c>
    </row>
    <row r="1264" spans="2:7" x14ac:dyDescent="0.25">
      <c r="B1264" s="28" t="e">
        <f>'CONTROL ACTAS'!#REF!</f>
        <v>#REF!</v>
      </c>
      <c r="C1264" s="5" t="e">
        <f>'CONTROL ACTAS'!#REF!</f>
        <v>#REF!</v>
      </c>
      <c r="D1264" s="4" t="e">
        <f>'CONTROL ACTAS'!#REF!</f>
        <v>#REF!</v>
      </c>
      <c r="E1264" s="6" t="e">
        <f>'CONTROL ACTAS'!#REF!</f>
        <v>#REF!</v>
      </c>
      <c r="F1264" s="7" t="e">
        <f>+'CONTROL ACTAS'!#REF!</f>
        <v>#REF!</v>
      </c>
      <c r="G1264" s="29" t="e">
        <f t="shared" si="52"/>
        <v>#REF!</v>
      </c>
    </row>
    <row r="1265" spans="2:7" x14ac:dyDescent="0.25">
      <c r="B1265" s="28" t="e">
        <f>'CONTROL ACTAS'!#REF!</f>
        <v>#REF!</v>
      </c>
      <c r="C1265" s="5" t="e">
        <f>'CONTROL ACTAS'!#REF!</f>
        <v>#REF!</v>
      </c>
      <c r="D1265" s="4" t="e">
        <f>'CONTROL ACTAS'!#REF!</f>
        <v>#REF!</v>
      </c>
      <c r="E1265" s="6" t="e">
        <f>'CONTROL ACTAS'!#REF!</f>
        <v>#REF!</v>
      </c>
      <c r="F1265" s="7" t="e">
        <f>+'CONTROL ACTAS'!#REF!</f>
        <v>#REF!</v>
      </c>
      <c r="G1265" s="29" t="e">
        <f t="shared" si="52"/>
        <v>#REF!</v>
      </c>
    </row>
    <row r="1266" spans="2:7" x14ac:dyDescent="0.25">
      <c r="B1266" s="28" t="e">
        <f>'CONTROL ACTAS'!#REF!</f>
        <v>#REF!</v>
      </c>
      <c r="C1266" s="5" t="e">
        <f>'CONTROL ACTAS'!#REF!</f>
        <v>#REF!</v>
      </c>
      <c r="D1266" s="4" t="e">
        <f>'CONTROL ACTAS'!#REF!</f>
        <v>#REF!</v>
      </c>
      <c r="E1266" s="6" t="e">
        <f>'CONTROL ACTAS'!#REF!</f>
        <v>#REF!</v>
      </c>
      <c r="F1266" s="7" t="e">
        <f>+'CONTROL ACTAS'!#REF!</f>
        <v>#REF!</v>
      </c>
      <c r="G1266" s="29" t="e">
        <f t="shared" si="52"/>
        <v>#REF!</v>
      </c>
    </row>
    <row r="1267" spans="2:7" x14ac:dyDescent="0.25">
      <c r="B1267" s="28" t="e">
        <f>'CONTROL ACTAS'!#REF!</f>
        <v>#REF!</v>
      </c>
      <c r="C1267" s="5" t="e">
        <f>'CONTROL ACTAS'!#REF!</f>
        <v>#REF!</v>
      </c>
      <c r="D1267" s="4" t="e">
        <f>'CONTROL ACTAS'!#REF!</f>
        <v>#REF!</v>
      </c>
      <c r="E1267" s="6" t="e">
        <f>'CONTROL ACTAS'!#REF!</f>
        <v>#REF!</v>
      </c>
      <c r="F1267" s="7" t="e">
        <f>+'CONTROL ACTAS'!#REF!</f>
        <v>#REF!</v>
      </c>
      <c r="G1267" s="29" t="e">
        <f t="shared" si="52"/>
        <v>#REF!</v>
      </c>
    </row>
    <row r="1268" spans="2:7" x14ac:dyDescent="0.25">
      <c r="B1268" s="28" t="e">
        <f>'CONTROL ACTAS'!#REF!</f>
        <v>#REF!</v>
      </c>
      <c r="C1268" s="5" t="e">
        <f>'CONTROL ACTAS'!#REF!</f>
        <v>#REF!</v>
      </c>
      <c r="D1268" s="4" t="e">
        <f>'CONTROL ACTAS'!#REF!</f>
        <v>#REF!</v>
      </c>
      <c r="E1268" s="6" t="e">
        <f>'CONTROL ACTAS'!#REF!</f>
        <v>#REF!</v>
      </c>
      <c r="F1268" s="7" t="e">
        <f>+'CONTROL ACTAS'!#REF!</f>
        <v>#REF!</v>
      </c>
      <c r="G1268" s="29" t="e">
        <f t="shared" si="52"/>
        <v>#REF!</v>
      </c>
    </row>
    <row r="1269" spans="2:7" x14ac:dyDescent="0.25">
      <c r="B1269" s="28" t="e">
        <f>'CONTROL ACTAS'!#REF!</f>
        <v>#REF!</v>
      </c>
      <c r="C1269" s="5" t="e">
        <f>'CONTROL ACTAS'!#REF!</f>
        <v>#REF!</v>
      </c>
      <c r="D1269" s="4" t="e">
        <f>'CONTROL ACTAS'!#REF!</f>
        <v>#REF!</v>
      </c>
      <c r="E1269" s="6" t="e">
        <f>'CONTROL ACTAS'!#REF!</f>
        <v>#REF!</v>
      </c>
      <c r="F1269" s="7" t="e">
        <f>+'CONTROL ACTAS'!#REF!</f>
        <v>#REF!</v>
      </c>
      <c r="G1269" s="29" t="e">
        <f t="shared" si="52"/>
        <v>#REF!</v>
      </c>
    </row>
    <row r="1270" spans="2:7" x14ac:dyDescent="0.25">
      <c r="B1270" s="28" t="e">
        <f>'CONTROL ACTAS'!#REF!</f>
        <v>#REF!</v>
      </c>
      <c r="C1270" s="5" t="e">
        <f>'CONTROL ACTAS'!#REF!</f>
        <v>#REF!</v>
      </c>
      <c r="D1270" s="4" t="e">
        <f>'CONTROL ACTAS'!#REF!</f>
        <v>#REF!</v>
      </c>
      <c r="E1270" s="6" t="e">
        <f>'CONTROL ACTAS'!#REF!</f>
        <v>#REF!</v>
      </c>
      <c r="F1270" s="7" t="e">
        <f>+'CONTROL ACTAS'!#REF!</f>
        <v>#REF!</v>
      </c>
      <c r="G1270" s="29" t="e">
        <f t="shared" si="52"/>
        <v>#REF!</v>
      </c>
    </row>
    <row r="1271" spans="2:7" x14ac:dyDescent="0.25">
      <c r="B1271" s="28" t="e">
        <f>'CONTROL ACTAS'!#REF!</f>
        <v>#REF!</v>
      </c>
      <c r="C1271" s="5" t="e">
        <f>'CONTROL ACTAS'!#REF!</f>
        <v>#REF!</v>
      </c>
      <c r="D1271" s="4" t="e">
        <f>'CONTROL ACTAS'!#REF!</f>
        <v>#REF!</v>
      </c>
      <c r="E1271" s="6" t="e">
        <f>'CONTROL ACTAS'!#REF!</f>
        <v>#REF!</v>
      </c>
      <c r="F1271" s="7" t="e">
        <f>+'CONTROL ACTAS'!#REF!</f>
        <v>#REF!</v>
      </c>
      <c r="G1271" s="29" t="e">
        <f t="shared" si="52"/>
        <v>#REF!</v>
      </c>
    </row>
    <row r="1272" spans="2:7" x14ac:dyDescent="0.25">
      <c r="B1272" s="28" t="e">
        <f>'CONTROL ACTAS'!#REF!</f>
        <v>#REF!</v>
      </c>
      <c r="C1272" s="5" t="e">
        <f>'CONTROL ACTAS'!#REF!</f>
        <v>#REF!</v>
      </c>
      <c r="D1272" s="4" t="e">
        <f>'CONTROL ACTAS'!#REF!</f>
        <v>#REF!</v>
      </c>
      <c r="E1272" s="6" t="e">
        <f>'CONTROL ACTAS'!#REF!</f>
        <v>#REF!</v>
      </c>
      <c r="F1272" s="7" t="e">
        <f>+'CONTROL ACTAS'!#REF!</f>
        <v>#REF!</v>
      </c>
      <c r="G1272" s="29" t="e">
        <f t="shared" si="52"/>
        <v>#REF!</v>
      </c>
    </row>
    <row r="1273" spans="2:7" x14ac:dyDescent="0.25">
      <c r="B1273" s="28" t="e">
        <f>'CONTROL ACTAS'!#REF!</f>
        <v>#REF!</v>
      </c>
      <c r="C1273" s="5" t="e">
        <f>'CONTROL ACTAS'!#REF!</f>
        <v>#REF!</v>
      </c>
      <c r="D1273" s="4" t="e">
        <f>'CONTROL ACTAS'!#REF!</f>
        <v>#REF!</v>
      </c>
      <c r="E1273" s="6" t="e">
        <f>'CONTROL ACTAS'!#REF!</f>
        <v>#REF!</v>
      </c>
      <c r="F1273" s="7" t="e">
        <f>+'CONTROL ACTAS'!#REF!</f>
        <v>#REF!</v>
      </c>
      <c r="G1273" s="29" t="e">
        <f t="shared" si="52"/>
        <v>#REF!</v>
      </c>
    </row>
    <row r="1274" spans="2:7" x14ac:dyDescent="0.25">
      <c r="B1274" s="28" t="e">
        <f>'CONTROL ACTAS'!#REF!</f>
        <v>#REF!</v>
      </c>
      <c r="C1274" s="5" t="e">
        <f>'CONTROL ACTAS'!#REF!</f>
        <v>#REF!</v>
      </c>
      <c r="D1274" s="4" t="e">
        <f>'CONTROL ACTAS'!#REF!</f>
        <v>#REF!</v>
      </c>
      <c r="E1274" s="6" t="e">
        <f>'CONTROL ACTAS'!#REF!</f>
        <v>#REF!</v>
      </c>
      <c r="F1274" s="7" t="e">
        <f>+'CONTROL ACTAS'!#REF!</f>
        <v>#REF!</v>
      </c>
      <c r="G1274" s="29" t="e">
        <f t="shared" si="52"/>
        <v>#REF!</v>
      </c>
    </row>
    <row r="1275" spans="2:7" x14ac:dyDescent="0.25">
      <c r="B1275" s="28" t="e">
        <f>'CONTROL ACTAS'!#REF!</f>
        <v>#REF!</v>
      </c>
      <c r="C1275" s="5" t="e">
        <f>'CONTROL ACTAS'!#REF!</f>
        <v>#REF!</v>
      </c>
      <c r="D1275" s="4" t="e">
        <f>'CONTROL ACTAS'!#REF!</f>
        <v>#REF!</v>
      </c>
      <c r="E1275" s="6" t="e">
        <f>'CONTROL ACTAS'!#REF!</f>
        <v>#REF!</v>
      </c>
      <c r="F1275" s="7" t="e">
        <f>+'CONTROL ACTAS'!#REF!</f>
        <v>#REF!</v>
      </c>
      <c r="G1275" s="29" t="e">
        <f t="shared" si="52"/>
        <v>#REF!</v>
      </c>
    </row>
    <row r="1276" spans="2:7" x14ac:dyDescent="0.25">
      <c r="B1276" s="28" t="e">
        <f>'CONTROL ACTAS'!#REF!</f>
        <v>#REF!</v>
      </c>
      <c r="C1276" s="5" t="e">
        <f>'CONTROL ACTAS'!#REF!</f>
        <v>#REF!</v>
      </c>
      <c r="D1276" s="4" t="e">
        <f>'CONTROL ACTAS'!#REF!</f>
        <v>#REF!</v>
      </c>
      <c r="E1276" s="6" t="e">
        <f>'CONTROL ACTAS'!#REF!</f>
        <v>#REF!</v>
      </c>
      <c r="F1276" s="7" t="e">
        <f>+'CONTROL ACTAS'!#REF!</f>
        <v>#REF!</v>
      </c>
      <c r="G1276" s="29" t="e">
        <f t="shared" si="52"/>
        <v>#REF!</v>
      </c>
    </row>
    <row r="1277" spans="2:7" x14ac:dyDescent="0.25">
      <c r="B1277" s="28" t="e">
        <f>'CONTROL ACTAS'!#REF!</f>
        <v>#REF!</v>
      </c>
      <c r="C1277" s="5" t="e">
        <f>'CONTROL ACTAS'!#REF!</f>
        <v>#REF!</v>
      </c>
      <c r="D1277" s="4" t="e">
        <f>'CONTROL ACTAS'!#REF!</f>
        <v>#REF!</v>
      </c>
      <c r="E1277" s="6" t="e">
        <f>'CONTROL ACTAS'!#REF!</f>
        <v>#REF!</v>
      </c>
      <c r="F1277" s="7" t="e">
        <f>+'CONTROL ACTAS'!#REF!</f>
        <v>#REF!</v>
      </c>
      <c r="G1277" s="29" t="e">
        <f t="shared" si="52"/>
        <v>#REF!</v>
      </c>
    </row>
    <row r="1278" spans="2:7" x14ac:dyDescent="0.25">
      <c r="B1278" s="28" t="e">
        <f>'CONTROL ACTAS'!#REF!</f>
        <v>#REF!</v>
      </c>
      <c r="C1278" s="5" t="e">
        <f>'CONTROL ACTAS'!#REF!</f>
        <v>#REF!</v>
      </c>
      <c r="D1278" s="4" t="e">
        <f>'CONTROL ACTAS'!#REF!</f>
        <v>#REF!</v>
      </c>
      <c r="E1278" s="6" t="e">
        <f>'CONTROL ACTAS'!#REF!</f>
        <v>#REF!</v>
      </c>
      <c r="F1278" s="7" t="e">
        <f>+'CONTROL ACTAS'!#REF!</f>
        <v>#REF!</v>
      </c>
      <c r="G1278" s="29" t="e">
        <f t="shared" si="52"/>
        <v>#REF!</v>
      </c>
    </row>
    <row r="1279" spans="2:7" x14ac:dyDescent="0.25">
      <c r="B1279" s="28" t="e">
        <f>'CONTROL ACTAS'!#REF!</f>
        <v>#REF!</v>
      </c>
      <c r="C1279" s="5" t="e">
        <f>'CONTROL ACTAS'!#REF!</f>
        <v>#REF!</v>
      </c>
      <c r="D1279" s="4" t="e">
        <f>'CONTROL ACTAS'!#REF!</f>
        <v>#REF!</v>
      </c>
      <c r="E1279" s="6" t="e">
        <f>'CONTROL ACTAS'!#REF!</f>
        <v>#REF!</v>
      </c>
      <c r="F1279" s="7" t="e">
        <f>+'CONTROL ACTAS'!#REF!</f>
        <v>#REF!</v>
      </c>
      <c r="G1279" s="29" t="e">
        <f t="shared" si="52"/>
        <v>#REF!</v>
      </c>
    </row>
    <row r="1280" spans="2:7" x14ac:dyDescent="0.25">
      <c r="B1280" s="28" t="e">
        <f>'CONTROL ACTAS'!#REF!</f>
        <v>#REF!</v>
      </c>
      <c r="C1280" s="5" t="e">
        <f>'CONTROL ACTAS'!#REF!</f>
        <v>#REF!</v>
      </c>
      <c r="D1280" s="4" t="e">
        <f>'CONTROL ACTAS'!#REF!</f>
        <v>#REF!</v>
      </c>
      <c r="E1280" s="6" t="e">
        <f>'CONTROL ACTAS'!#REF!</f>
        <v>#REF!</v>
      </c>
      <c r="F1280" s="7" t="e">
        <f>+'CONTROL ACTAS'!#REF!</f>
        <v>#REF!</v>
      </c>
      <c r="G1280" s="29" t="e">
        <f t="shared" si="52"/>
        <v>#REF!</v>
      </c>
    </row>
    <row r="1281" spans="2:7" x14ac:dyDescent="0.25">
      <c r="B1281" s="28" t="e">
        <f>'CONTROL ACTAS'!#REF!</f>
        <v>#REF!</v>
      </c>
      <c r="C1281" s="5" t="e">
        <f>'CONTROL ACTAS'!#REF!</f>
        <v>#REF!</v>
      </c>
      <c r="D1281" s="4" t="e">
        <f>'CONTROL ACTAS'!#REF!</f>
        <v>#REF!</v>
      </c>
      <c r="E1281" s="6" t="e">
        <f>'CONTROL ACTAS'!#REF!</f>
        <v>#REF!</v>
      </c>
      <c r="F1281" s="7" t="e">
        <f>+'CONTROL ACTAS'!#REF!</f>
        <v>#REF!</v>
      </c>
      <c r="G1281" s="29" t="e">
        <f t="shared" si="52"/>
        <v>#REF!</v>
      </c>
    </row>
    <row r="1282" spans="2:7" x14ac:dyDescent="0.25">
      <c r="B1282" s="28" t="e">
        <f>'CONTROL ACTAS'!#REF!</f>
        <v>#REF!</v>
      </c>
      <c r="C1282" s="5" t="e">
        <f>'CONTROL ACTAS'!#REF!</f>
        <v>#REF!</v>
      </c>
      <c r="D1282" s="4" t="e">
        <f>'CONTROL ACTAS'!#REF!</f>
        <v>#REF!</v>
      </c>
      <c r="E1282" s="6" t="e">
        <f>'CONTROL ACTAS'!#REF!</f>
        <v>#REF!</v>
      </c>
      <c r="F1282" s="7" t="e">
        <f>+'CONTROL ACTAS'!#REF!</f>
        <v>#REF!</v>
      </c>
      <c r="G1282" s="29" t="e">
        <f t="shared" si="52"/>
        <v>#REF!</v>
      </c>
    </row>
    <row r="1283" spans="2:7" x14ac:dyDescent="0.25">
      <c r="B1283" s="28" t="e">
        <f>'CONTROL ACTAS'!#REF!</f>
        <v>#REF!</v>
      </c>
      <c r="C1283" s="5" t="e">
        <f>'CONTROL ACTAS'!#REF!</f>
        <v>#REF!</v>
      </c>
      <c r="D1283" s="4" t="e">
        <f>'CONTROL ACTAS'!#REF!</f>
        <v>#REF!</v>
      </c>
      <c r="E1283" s="6" t="e">
        <f>'CONTROL ACTAS'!#REF!</f>
        <v>#REF!</v>
      </c>
      <c r="F1283" s="7" t="e">
        <f>+'CONTROL ACTAS'!#REF!</f>
        <v>#REF!</v>
      </c>
      <c r="G1283" s="29" t="e">
        <f t="shared" si="52"/>
        <v>#REF!</v>
      </c>
    </row>
    <row r="1284" spans="2:7" x14ac:dyDescent="0.25">
      <c r="B1284" s="28" t="e">
        <f>'CONTROL ACTAS'!#REF!</f>
        <v>#REF!</v>
      </c>
      <c r="C1284" s="5" t="e">
        <f>'CONTROL ACTAS'!#REF!</f>
        <v>#REF!</v>
      </c>
      <c r="D1284" s="4" t="e">
        <f>'CONTROL ACTAS'!#REF!</f>
        <v>#REF!</v>
      </c>
      <c r="E1284" s="6" t="e">
        <f>'CONTROL ACTAS'!#REF!</f>
        <v>#REF!</v>
      </c>
      <c r="F1284" s="7" t="e">
        <f>+'CONTROL ACTAS'!#REF!</f>
        <v>#REF!</v>
      </c>
      <c r="G1284" s="29" t="e">
        <f t="shared" si="52"/>
        <v>#REF!</v>
      </c>
    </row>
    <row r="1285" spans="2:7" x14ac:dyDescent="0.25">
      <c r="B1285" s="28" t="e">
        <f>'CONTROL ACTAS'!#REF!</f>
        <v>#REF!</v>
      </c>
      <c r="C1285" s="5" t="e">
        <f>'CONTROL ACTAS'!#REF!</f>
        <v>#REF!</v>
      </c>
      <c r="D1285" s="4" t="e">
        <f>'CONTROL ACTAS'!#REF!</f>
        <v>#REF!</v>
      </c>
      <c r="E1285" s="6" t="e">
        <f>'CONTROL ACTAS'!#REF!</f>
        <v>#REF!</v>
      </c>
      <c r="F1285" s="7" t="e">
        <f>+'CONTROL ACTAS'!#REF!</f>
        <v>#REF!</v>
      </c>
      <c r="G1285" s="29" t="e">
        <f t="shared" si="52"/>
        <v>#REF!</v>
      </c>
    </row>
    <row r="1286" spans="2:7" x14ac:dyDescent="0.25">
      <c r="B1286" s="28" t="e">
        <f>'CONTROL ACTAS'!#REF!</f>
        <v>#REF!</v>
      </c>
      <c r="C1286" s="5" t="e">
        <f>'CONTROL ACTAS'!#REF!</f>
        <v>#REF!</v>
      </c>
      <c r="D1286" s="4" t="e">
        <f>'CONTROL ACTAS'!#REF!</f>
        <v>#REF!</v>
      </c>
      <c r="E1286" s="6" t="e">
        <f>'CONTROL ACTAS'!#REF!</f>
        <v>#REF!</v>
      </c>
      <c r="F1286" s="7" t="e">
        <f>+'CONTROL ACTAS'!#REF!</f>
        <v>#REF!</v>
      </c>
      <c r="G1286" s="29" t="e">
        <f t="shared" si="52"/>
        <v>#REF!</v>
      </c>
    </row>
    <row r="1287" spans="2:7" x14ac:dyDescent="0.25">
      <c r="B1287" s="28" t="e">
        <f>'CONTROL ACTAS'!#REF!</f>
        <v>#REF!</v>
      </c>
      <c r="C1287" s="5" t="e">
        <f>'CONTROL ACTAS'!#REF!</f>
        <v>#REF!</v>
      </c>
      <c r="D1287" s="4" t="e">
        <f>'CONTROL ACTAS'!#REF!</f>
        <v>#REF!</v>
      </c>
      <c r="E1287" s="6" t="e">
        <f>'CONTROL ACTAS'!#REF!</f>
        <v>#REF!</v>
      </c>
      <c r="F1287" s="7" t="e">
        <f>+'CONTROL ACTAS'!#REF!</f>
        <v>#REF!</v>
      </c>
      <c r="G1287" s="29" t="e">
        <f t="shared" si="52"/>
        <v>#REF!</v>
      </c>
    </row>
    <row r="1288" spans="2:7" x14ac:dyDescent="0.25">
      <c r="B1288" s="28" t="e">
        <f>'CONTROL ACTAS'!#REF!</f>
        <v>#REF!</v>
      </c>
      <c r="C1288" s="5" t="e">
        <f>'CONTROL ACTAS'!#REF!</f>
        <v>#REF!</v>
      </c>
      <c r="D1288" s="4" t="e">
        <f>'CONTROL ACTAS'!#REF!</f>
        <v>#REF!</v>
      </c>
      <c r="E1288" s="6" t="e">
        <f>'CONTROL ACTAS'!#REF!</f>
        <v>#REF!</v>
      </c>
      <c r="F1288" s="7" t="e">
        <f>+'CONTROL ACTAS'!#REF!</f>
        <v>#REF!</v>
      </c>
      <c r="G1288" s="29" t="e">
        <f t="shared" si="52"/>
        <v>#REF!</v>
      </c>
    </row>
    <row r="1289" spans="2:7" x14ac:dyDescent="0.25">
      <c r="B1289" s="28" t="e">
        <f>'CONTROL ACTAS'!#REF!</f>
        <v>#REF!</v>
      </c>
      <c r="C1289" s="5" t="e">
        <f>'CONTROL ACTAS'!#REF!</f>
        <v>#REF!</v>
      </c>
      <c r="D1289" s="4" t="e">
        <f>'CONTROL ACTAS'!#REF!</f>
        <v>#REF!</v>
      </c>
      <c r="E1289" s="6" t="e">
        <f>'CONTROL ACTAS'!#REF!</f>
        <v>#REF!</v>
      </c>
      <c r="F1289" s="7" t="e">
        <f>+'CONTROL ACTAS'!#REF!</f>
        <v>#REF!</v>
      </c>
      <c r="G1289" s="29" t="e">
        <f t="shared" si="52"/>
        <v>#REF!</v>
      </c>
    </row>
    <row r="1290" spans="2:7" x14ac:dyDescent="0.25">
      <c r="B1290" s="28" t="e">
        <f>'CONTROL ACTAS'!#REF!</f>
        <v>#REF!</v>
      </c>
      <c r="C1290" s="5" t="e">
        <f>'CONTROL ACTAS'!#REF!</f>
        <v>#REF!</v>
      </c>
      <c r="D1290" s="4" t="e">
        <f>'CONTROL ACTAS'!#REF!</f>
        <v>#REF!</v>
      </c>
      <c r="E1290" s="6" t="e">
        <f>'CONTROL ACTAS'!#REF!</f>
        <v>#REF!</v>
      </c>
      <c r="F1290" s="7" t="e">
        <f>+'CONTROL ACTAS'!#REF!</f>
        <v>#REF!</v>
      </c>
      <c r="G1290" s="29" t="e">
        <f t="shared" si="52"/>
        <v>#REF!</v>
      </c>
    </row>
    <row r="1291" spans="2:7" x14ac:dyDescent="0.25">
      <c r="B1291" s="28" t="e">
        <f>'CONTROL ACTAS'!#REF!</f>
        <v>#REF!</v>
      </c>
      <c r="C1291" s="5" t="e">
        <f>'CONTROL ACTAS'!#REF!</f>
        <v>#REF!</v>
      </c>
      <c r="D1291" s="4" t="e">
        <f>'CONTROL ACTAS'!#REF!</f>
        <v>#REF!</v>
      </c>
      <c r="E1291" s="6" t="e">
        <f>'CONTROL ACTAS'!#REF!</f>
        <v>#REF!</v>
      </c>
      <c r="F1291" s="7" t="e">
        <f>+'CONTROL ACTAS'!#REF!</f>
        <v>#REF!</v>
      </c>
      <c r="G1291" s="29" t="e">
        <f t="shared" si="52"/>
        <v>#REF!</v>
      </c>
    </row>
    <row r="1292" spans="2:7" x14ac:dyDescent="0.25">
      <c r="B1292" s="28" t="e">
        <f>'CONTROL ACTAS'!#REF!</f>
        <v>#REF!</v>
      </c>
      <c r="C1292" s="5" t="e">
        <f>'CONTROL ACTAS'!#REF!</f>
        <v>#REF!</v>
      </c>
      <c r="D1292" s="4" t="e">
        <f>'CONTROL ACTAS'!#REF!</f>
        <v>#REF!</v>
      </c>
      <c r="E1292" s="6" t="e">
        <f>'CONTROL ACTAS'!#REF!</f>
        <v>#REF!</v>
      </c>
      <c r="F1292" s="7" t="e">
        <f>+'CONTROL ACTAS'!#REF!</f>
        <v>#REF!</v>
      </c>
      <c r="G1292" s="29" t="e">
        <f t="shared" si="52"/>
        <v>#REF!</v>
      </c>
    </row>
    <row r="1293" spans="2:7" x14ac:dyDescent="0.25">
      <c r="B1293" s="28" t="e">
        <f>'CONTROL ACTAS'!#REF!</f>
        <v>#REF!</v>
      </c>
      <c r="C1293" s="5" t="e">
        <f>'CONTROL ACTAS'!#REF!</f>
        <v>#REF!</v>
      </c>
      <c r="D1293" s="4" t="e">
        <f>'CONTROL ACTAS'!#REF!</f>
        <v>#REF!</v>
      </c>
      <c r="E1293" s="6" t="e">
        <f>'CONTROL ACTAS'!#REF!</f>
        <v>#REF!</v>
      </c>
      <c r="F1293" s="7" t="e">
        <f>+'CONTROL ACTAS'!#REF!</f>
        <v>#REF!</v>
      </c>
      <c r="G1293" s="29" t="e">
        <f t="shared" si="52"/>
        <v>#REF!</v>
      </c>
    </row>
    <row r="1294" spans="2:7" x14ac:dyDescent="0.25">
      <c r="B1294" s="28" t="e">
        <f>'CONTROL ACTAS'!#REF!</f>
        <v>#REF!</v>
      </c>
      <c r="C1294" s="5" t="e">
        <f>'CONTROL ACTAS'!#REF!</f>
        <v>#REF!</v>
      </c>
      <c r="D1294" s="4" t="e">
        <f>'CONTROL ACTAS'!#REF!</f>
        <v>#REF!</v>
      </c>
      <c r="E1294" s="6" t="e">
        <f>'CONTROL ACTAS'!#REF!</f>
        <v>#REF!</v>
      </c>
      <c r="F1294" s="7" t="e">
        <f>+'CONTROL ACTAS'!#REF!</f>
        <v>#REF!</v>
      </c>
      <c r="G1294" s="29" t="e">
        <f t="shared" si="52"/>
        <v>#REF!</v>
      </c>
    </row>
    <row r="1295" spans="2:7" x14ac:dyDescent="0.25">
      <c r="B1295" s="28" t="e">
        <f>'CONTROL ACTAS'!#REF!</f>
        <v>#REF!</v>
      </c>
      <c r="C1295" s="5" t="e">
        <f>'CONTROL ACTAS'!#REF!</f>
        <v>#REF!</v>
      </c>
      <c r="D1295" s="4" t="e">
        <f>'CONTROL ACTAS'!#REF!</f>
        <v>#REF!</v>
      </c>
      <c r="E1295" s="6" t="e">
        <f>'CONTROL ACTAS'!#REF!</f>
        <v>#REF!</v>
      </c>
      <c r="F1295" s="7" t="e">
        <f>+'CONTROL ACTAS'!#REF!</f>
        <v>#REF!</v>
      </c>
      <c r="G1295" s="29" t="e">
        <f t="shared" si="52"/>
        <v>#REF!</v>
      </c>
    </row>
    <row r="1296" spans="2:7" x14ac:dyDescent="0.25">
      <c r="B1296" s="28" t="e">
        <f>'CONTROL ACTAS'!#REF!</f>
        <v>#REF!</v>
      </c>
      <c r="C1296" s="5" t="e">
        <f>'CONTROL ACTAS'!#REF!</f>
        <v>#REF!</v>
      </c>
      <c r="D1296" s="4" t="e">
        <f>'CONTROL ACTAS'!#REF!</f>
        <v>#REF!</v>
      </c>
      <c r="E1296" s="6" t="e">
        <f>'CONTROL ACTAS'!#REF!</f>
        <v>#REF!</v>
      </c>
      <c r="F1296" s="7" t="e">
        <f>+'CONTROL ACTAS'!#REF!</f>
        <v>#REF!</v>
      </c>
      <c r="G1296" s="29" t="e">
        <f t="shared" si="52"/>
        <v>#REF!</v>
      </c>
    </row>
    <row r="1297" spans="2:7" x14ac:dyDescent="0.25">
      <c r="B1297" s="28" t="e">
        <f>'CONTROL ACTAS'!#REF!</f>
        <v>#REF!</v>
      </c>
      <c r="C1297" s="5" t="e">
        <f>'CONTROL ACTAS'!#REF!</f>
        <v>#REF!</v>
      </c>
      <c r="D1297" s="4" t="e">
        <f>'CONTROL ACTAS'!#REF!</f>
        <v>#REF!</v>
      </c>
      <c r="E1297" s="6" t="e">
        <f>'CONTROL ACTAS'!#REF!</f>
        <v>#REF!</v>
      </c>
      <c r="F1297" s="7" t="e">
        <f>+'CONTROL ACTAS'!#REF!</f>
        <v>#REF!</v>
      </c>
      <c r="G1297" s="29" t="e">
        <f t="shared" si="52"/>
        <v>#REF!</v>
      </c>
    </row>
    <row r="1298" spans="2:7" x14ac:dyDescent="0.25">
      <c r="B1298" s="28" t="e">
        <f>'CONTROL ACTAS'!#REF!</f>
        <v>#REF!</v>
      </c>
      <c r="C1298" s="5" t="e">
        <f>'CONTROL ACTAS'!#REF!</f>
        <v>#REF!</v>
      </c>
      <c r="D1298" s="4" t="e">
        <f>'CONTROL ACTAS'!#REF!</f>
        <v>#REF!</v>
      </c>
      <c r="E1298" s="6" t="e">
        <f>'CONTROL ACTAS'!#REF!</f>
        <v>#REF!</v>
      </c>
      <c r="F1298" s="7" t="e">
        <f>+'CONTROL ACTAS'!#REF!</f>
        <v>#REF!</v>
      </c>
      <c r="G1298" s="29" t="e">
        <f t="shared" si="52"/>
        <v>#REF!</v>
      </c>
    </row>
    <row r="1299" spans="2:7" x14ac:dyDescent="0.25">
      <c r="B1299" s="28" t="e">
        <f>'CONTROL ACTAS'!#REF!</f>
        <v>#REF!</v>
      </c>
      <c r="C1299" s="5" t="e">
        <f>'CONTROL ACTAS'!#REF!</f>
        <v>#REF!</v>
      </c>
      <c r="D1299" s="4" t="e">
        <f>'CONTROL ACTAS'!#REF!</f>
        <v>#REF!</v>
      </c>
      <c r="E1299" s="6" t="e">
        <f>'CONTROL ACTAS'!#REF!</f>
        <v>#REF!</v>
      </c>
      <c r="F1299" s="7" t="e">
        <f>+'CONTROL ACTAS'!#REF!</f>
        <v>#REF!</v>
      </c>
      <c r="G1299" s="29" t="e">
        <f t="shared" si="52"/>
        <v>#REF!</v>
      </c>
    </row>
    <row r="1300" spans="2:7" x14ac:dyDescent="0.25">
      <c r="B1300" s="28" t="e">
        <f>'CONTROL ACTAS'!#REF!</f>
        <v>#REF!</v>
      </c>
      <c r="C1300" s="5" t="e">
        <f>'CONTROL ACTAS'!#REF!</f>
        <v>#REF!</v>
      </c>
      <c r="D1300" s="4" t="e">
        <f>'CONTROL ACTAS'!#REF!</f>
        <v>#REF!</v>
      </c>
      <c r="E1300" s="6" t="e">
        <f>'CONTROL ACTAS'!#REF!</f>
        <v>#REF!</v>
      </c>
      <c r="F1300" s="7" t="e">
        <f>+'CONTROL ACTAS'!#REF!</f>
        <v>#REF!</v>
      </c>
      <c r="G1300" s="29" t="e">
        <f t="shared" si="52"/>
        <v>#REF!</v>
      </c>
    </row>
    <row r="1301" spans="2:7" x14ac:dyDescent="0.25">
      <c r="B1301" s="28" t="e">
        <f>'CONTROL ACTAS'!#REF!</f>
        <v>#REF!</v>
      </c>
      <c r="C1301" s="5" t="e">
        <f>'CONTROL ACTAS'!#REF!</f>
        <v>#REF!</v>
      </c>
      <c r="D1301" s="4" t="e">
        <f>'CONTROL ACTAS'!#REF!</f>
        <v>#REF!</v>
      </c>
      <c r="E1301" s="6" t="e">
        <f>'CONTROL ACTAS'!#REF!</f>
        <v>#REF!</v>
      </c>
      <c r="F1301" s="7" t="e">
        <f>+'CONTROL ACTAS'!#REF!</f>
        <v>#REF!</v>
      </c>
      <c r="G1301" s="29" t="e">
        <f t="shared" si="52"/>
        <v>#REF!</v>
      </c>
    </row>
    <row r="1302" spans="2:7" x14ac:dyDescent="0.25">
      <c r="B1302" s="28" t="e">
        <f>'CONTROL ACTAS'!#REF!</f>
        <v>#REF!</v>
      </c>
      <c r="C1302" s="5" t="e">
        <f>'CONTROL ACTAS'!#REF!</f>
        <v>#REF!</v>
      </c>
      <c r="D1302" s="4" t="e">
        <f>'CONTROL ACTAS'!#REF!</f>
        <v>#REF!</v>
      </c>
      <c r="E1302" s="6" t="e">
        <f>'CONTROL ACTAS'!#REF!</f>
        <v>#REF!</v>
      </c>
      <c r="F1302" s="7" t="e">
        <f>+'CONTROL ACTAS'!#REF!</f>
        <v>#REF!</v>
      </c>
      <c r="G1302" s="29" t="e">
        <f t="shared" si="52"/>
        <v>#REF!</v>
      </c>
    </row>
    <row r="1303" spans="2:7" x14ac:dyDescent="0.25">
      <c r="B1303" s="28" t="e">
        <f>'CONTROL ACTAS'!#REF!</f>
        <v>#REF!</v>
      </c>
      <c r="C1303" s="5" t="e">
        <f>'CONTROL ACTAS'!#REF!</f>
        <v>#REF!</v>
      </c>
      <c r="D1303" s="4" t="e">
        <f>'CONTROL ACTAS'!#REF!</f>
        <v>#REF!</v>
      </c>
      <c r="E1303" s="6" t="e">
        <f>'CONTROL ACTAS'!#REF!</f>
        <v>#REF!</v>
      </c>
      <c r="F1303" s="7" t="e">
        <f>+'CONTROL ACTAS'!#REF!</f>
        <v>#REF!</v>
      </c>
      <c r="G1303" s="29" t="e">
        <f t="shared" si="52"/>
        <v>#REF!</v>
      </c>
    </row>
    <row r="1304" spans="2:7" x14ac:dyDescent="0.25">
      <c r="B1304" s="28" t="e">
        <f>'CONTROL ACTAS'!#REF!</f>
        <v>#REF!</v>
      </c>
      <c r="C1304" s="5" t="e">
        <f>'CONTROL ACTAS'!#REF!</f>
        <v>#REF!</v>
      </c>
      <c r="D1304" s="4" t="e">
        <f>'CONTROL ACTAS'!#REF!</f>
        <v>#REF!</v>
      </c>
      <c r="E1304" s="6" t="e">
        <f>'CONTROL ACTAS'!#REF!</f>
        <v>#REF!</v>
      </c>
      <c r="F1304" s="7" t="e">
        <f>+'CONTROL ACTAS'!#REF!</f>
        <v>#REF!</v>
      </c>
      <c r="G1304" s="29" t="e">
        <f t="shared" si="52"/>
        <v>#REF!</v>
      </c>
    </row>
    <row r="1305" spans="2:7" x14ac:dyDescent="0.25">
      <c r="B1305" s="28" t="e">
        <f>'CONTROL ACTAS'!#REF!</f>
        <v>#REF!</v>
      </c>
      <c r="C1305" s="5" t="e">
        <f>'CONTROL ACTAS'!#REF!</f>
        <v>#REF!</v>
      </c>
      <c r="D1305" s="4" t="e">
        <f>'CONTROL ACTAS'!#REF!</f>
        <v>#REF!</v>
      </c>
      <c r="E1305" s="6" t="e">
        <f>'CONTROL ACTAS'!#REF!</f>
        <v>#REF!</v>
      </c>
      <c r="F1305" s="7" t="e">
        <f>+'CONTROL ACTAS'!#REF!</f>
        <v>#REF!</v>
      </c>
      <c r="G1305" s="29" t="e">
        <f t="shared" si="52"/>
        <v>#REF!</v>
      </c>
    </row>
    <row r="1306" spans="2:7" x14ac:dyDescent="0.25">
      <c r="B1306" s="28" t="e">
        <f>'CONTROL ACTAS'!#REF!</f>
        <v>#REF!</v>
      </c>
      <c r="C1306" s="5" t="e">
        <f>'CONTROL ACTAS'!#REF!</f>
        <v>#REF!</v>
      </c>
      <c r="D1306" s="4" t="e">
        <f>'CONTROL ACTAS'!#REF!</f>
        <v>#REF!</v>
      </c>
      <c r="E1306" s="6" t="e">
        <f>'CONTROL ACTAS'!#REF!</f>
        <v>#REF!</v>
      </c>
      <c r="F1306" s="7" t="e">
        <f>+'CONTROL ACTAS'!#REF!</f>
        <v>#REF!</v>
      </c>
      <c r="G1306" s="29" t="e">
        <f t="shared" si="52"/>
        <v>#REF!</v>
      </c>
    </row>
    <row r="1307" spans="2:7" x14ac:dyDescent="0.25">
      <c r="B1307" s="28" t="e">
        <f>'CONTROL ACTAS'!#REF!</f>
        <v>#REF!</v>
      </c>
      <c r="C1307" s="5" t="e">
        <f>'CONTROL ACTAS'!#REF!</f>
        <v>#REF!</v>
      </c>
      <c r="D1307" s="4" t="e">
        <f>'CONTROL ACTAS'!#REF!</f>
        <v>#REF!</v>
      </c>
      <c r="E1307" s="6" t="e">
        <f>'CONTROL ACTAS'!#REF!</f>
        <v>#REF!</v>
      </c>
      <c r="F1307" s="7" t="e">
        <f>+'CONTROL ACTAS'!#REF!</f>
        <v>#REF!</v>
      </c>
      <c r="G1307" s="29" t="e">
        <f t="shared" si="52"/>
        <v>#REF!</v>
      </c>
    </row>
    <row r="1308" spans="2:7" x14ac:dyDescent="0.25">
      <c r="B1308" s="28" t="e">
        <f>'CONTROL ACTAS'!#REF!</f>
        <v>#REF!</v>
      </c>
      <c r="C1308" s="5" t="e">
        <f>'CONTROL ACTAS'!#REF!</f>
        <v>#REF!</v>
      </c>
      <c r="D1308" s="4" t="e">
        <f>'CONTROL ACTAS'!#REF!</f>
        <v>#REF!</v>
      </c>
      <c r="E1308" s="6" t="e">
        <f>'CONTROL ACTAS'!#REF!</f>
        <v>#REF!</v>
      </c>
      <c r="F1308" s="7" t="e">
        <f>+'CONTROL ACTAS'!#REF!</f>
        <v>#REF!</v>
      </c>
      <c r="G1308" s="29" t="e">
        <f t="shared" si="52"/>
        <v>#REF!</v>
      </c>
    </row>
    <row r="1309" spans="2:7" x14ac:dyDescent="0.25">
      <c r="B1309" s="28" t="e">
        <f>'CONTROL ACTAS'!#REF!</f>
        <v>#REF!</v>
      </c>
      <c r="C1309" s="5" t="e">
        <f>'CONTROL ACTAS'!#REF!</f>
        <v>#REF!</v>
      </c>
      <c r="D1309" s="4" t="e">
        <f>'CONTROL ACTAS'!#REF!</f>
        <v>#REF!</v>
      </c>
      <c r="E1309" s="6" t="e">
        <f>'CONTROL ACTAS'!#REF!</f>
        <v>#REF!</v>
      </c>
      <c r="F1309" s="7" t="e">
        <f>+'CONTROL ACTAS'!#REF!</f>
        <v>#REF!</v>
      </c>
      <c r="G1309" s="29" t="e">
        <f t="shared" si="52"/>
        <v>#REF!</v>
      </c>
    </row>
    <row r="1310" spans="2:7" x14ac:dyDescent="0.25">
      <c r="B1310" s="28" t="e">
        <f>'CONTROL ACTAS'!#REF!</f>
        <v>#REF!</v>
      </c>
      <c r="C1310" s="5" t="e">
        <f>'CONTROL ACTAS'!#REF!</f>
        <v>#REF!</v>
      </c>
      <c r="D1310" s="4" t="e">
        <f>'CONTROL ACTAS'!#REF!</f>
        <v>#REF!</v>
      </c>
      <c r="E1310" s="6" t="e">
        <f>'CONTROL ACTAS'!#REF!</f>
        <v>#REF!</v>
      </c>
      <c r="F1310" s="7" t="e">
        <f>+'CONTROL ACTAS'!#REF!</f>
        <v>#REF!</v>
      </c>
      <c r="G1310" s="29" t="e">
        <f t="shared" si="52"/>
        <v>#REF!</v>
      </c>
    </row>
    <row r="1311" spans="2:7" x14ac:dyDescent="0.25">
      <c r="B1311" s="28" t="e">
        <f>'CONTROL ACTAS'!#REF!</f>
        <v>#REF!</v>
      </c>
      <c r="C1311" s="5" t="e">
        <f>'CONTROL ACTAS'!#REF!</f>
        <v>#REF!</v>
      </c>
      <c r="D1311" s="4" t="e">
        <f>'CONTROL ACTAS'!#REF!</f>
        <v>#REF!</v>
      </c>
      <c r="E1311" s="6" t="e">
        <f>'CONTROL ACTAS'!#REF!</f>
        <v>#REF!</v>
      </c>
      <c r="F1311" s="7" t="e">
        <f>+'CONTROL ACTAS'!#REF!</f>
        <v>#REF!</v>
      </c>
      <c r="G1311" s="29" t="e">
        <f t="shared" si="52"/>
        <v>#REF!</v>
      </c>
    </row>
    <row r="1312" spans="2:7" x14ac:dyDescent="0.25">
      <c r="B1312" s="28" t="e">
        <f>'CONTROL ACTAS'!#REF!</f>
        <v>#REF!</v>
      </c>
      <c r="C1312" s="5" t="e">
        <f>'CONTROL ACTAS'!#REF!</f>
        <v>#REF!</v>
      </c>
      <c r="D1312" s="4" t="e">
        <f>'CONTROL ACTAS'!#REF!</f>
        <v>#REF!</v>
      </c>
      <c r="E1312" s="6" t="e">
        <f>'CONTROL ACTAS'!#REF!</f>
        <v>#REF!</v>
      </c>
      <c r="F1312" s="7" t="e">
        <f>+'CONTROL ACTAS'!#REF!</f>
        <v>#REF!</v>
      </c>
      <c r="G1312" s="29" t="e">
        <f t="shared" si="52"/>
        <v>#REF!</v>
      </c>
    </row>
    <row r="1313" spans="2:9" x14ac:dyDescent="0.25">
      <c r="B1313" s="28" t="e">
        <f>'CONTROL ACTAS'!#REF!</f>
        <v>#REF!</v>
      </c>
      <c r="C1313" s="5" t="e">
        <f>'CONTROL ACTAS'!#REF!</f>
        <v>#REF!</v>
      </c>
      <c r="D1313" s="4" t="e">
        <f>'CONTROL ACTAS'!#REF!</f>
        <v>#REF!</v>
      </c>
      <c r="E1313" s="6" t="e">
        <f>'CONTROL ACTAS'!#REF!</f>
        <v>#REF!</v>
      </c>
      <c r="F1313" s="7" t="e">
        <f>+'CONTROL ACTAS'!#REF!</f>
        <v>#REF!</v>
      </c>
      <c r="G1313" s="29" t="e">
        <f t="shared" si="52"/>
        <v>#REF!</v>
      </c>
    </row>
    <row r="1314" spans="2:9" x14ac:dyDescent="0.25">
      <c r="B1314" s="28" t="e">
        <f>'CONTROL ACTAS'!#REF!</f>
        <v>#REF!</v>
      </c>
      <c r="C1314" s="5" t="e">
        <f>'CONTROL ACTAS'!#REF!</f>
        <v>#REF!</v>
      </c>
      <c r="D1314" s="4" t="e">
        <f>'CONTROL ACTAS'!#REF!</f>
        <v>#REF!</v>
      </c>
      <c r="E1314" s="6" t="e">
        <f>'CONTROL ACTAS'!#REF!</f>
        <v>#REF!</v>
      </c>
      <c r="F1314" s="7" t="e">
        <f>+'CONTROL ACTAS'!#REF!</f>
        <v>#REF!</v>
      </c>
      <c r="G1314" s="29" t="e">
        <f t="shared" si="52"/>
        <v>#REF!</v>
      </c>
    </row>
    <row r="1315" spans="2:9" x14ac:dyDescent="0.25">
      <c r="B1315" s="28" t="e">
        <f>'CONTROL ACTAS'!#REF!</f>
        <v>#REF!</v>
      </c>
      <c r="C1315" s="5" t="e">
        <f>'CONTROL ACTAS'!#REF!</f>
        <v>#REF!</v>
      </c>
      <c r="D1315" s="4" t="e">
        <f>'CONTROL ACTAS'!#REF!</f>
        <v>#REF!</v>
      </c>
      <c r="E1315" s="6" t="e">
        <f>'CONTROL ACTAS'!#REF!</f>
        <v>#REF!</v>
      </c>
      <c r="F1315" s="7" t="e">
        <f>+'CONTROL ACTAS'!#REF!</f>
        <v>#REF!</v>
      </c>
      <c r="G1315" s="29" t="e">
        <f t="shared" si="52"/>
        <v>#REF!</v>
      </c>
    </row>
    <row r="1316" spans="2:9" x14ac:dyDescent="0.25">
      <c r="B1316" s="28" t="e">
        <f>'CONTROL ACTAS'!#REF!</f>
        <v>#REF!</v>
      </c>
      <c r="C1316" s="5" t="e">
        <f>'CONTROL ACTAS'!#REF!</f>
        <v>#REF!</v>
      </c>
      <c r="D1316" s="4" t="e">
        <f>'CONTROL ACTAS'!#REF!</f>
        <v>#REF!</v>
      </c>
      <c r="E1316" s="6" t="e">
        <f>'CONTROL ACTAS'!#REF!</f>
        <v>#REF!</v>
      </c>
      <c r="F1316" s="7" t="e">
        <f>+'CONTROL ACTAS'!#REF!</f>
        <v>#REF!</v>
      </c>
      <c r="G1316" s="29" t="e">
        <f t="shared" si="52"/>
        <v>#REF!</v>
      </c>
    </row>
    <row r="1317" spans="2:9" x14ac:dyDescent="0.25">
      <c r="B1317" s="28" t="e">
        <f>'CONTROL ACTAS'!#REF!</f>
        <v>#REF!</v>
      </c>
      <c r="C1317" s="5" t="e">
        <f>'CONTROL ACTAS'!#REF!</f>
        <v>#REF!</v>
      </c>
      <c r="D1317" s="4" t="e">
        <f>'CONTROL ACTAS'!#REF!</f>
        <v>#REF!</v>
      </c>
      <c r="E1317" s="6" t="e">
        <f>'CONTROL ACTAS'!#REF!</f>
        <v>#REF!</v>
      </c>
      <c r="F1317" s="7" t="e">
        <f>+'CONTROL ACTAS'!#REF!</f>
        <v>#REF!</v>
      </c>
      <c r="G1317" s="29" t="e">
        <f t="shared" ref="G1317:G1324" si="53">ROUND(E1317*F1317,0)</f>
        <v>#REF!</v>
      </c>
    </row>
    <row r="1318" spans="2:9" x14ac:dyDescent="0.25">
      <c r="B1318" s="28" t="e">
        <f>'CONTROL ACTAS'!#REF!</f>
        <v>#REF!</v>
      </c>
      <c r="C1318" s="5" t="e">
        <f>'CONTROL ACTAS'!#REF!</f>
        <v>#REF!</v>
      </c>
      <c r="D1318" s="4" t="e">
        <f>'CONTROL ACTAS'!#REF!</f>
        <v>#REF!</v>
      </c>
      <c r="E1318" s="6" t="e">
        <f>'CONTROL ACTAS'!#REF!</f>
        <v>#REF!</v>
      </c>
      <c r="F1318" s="7" t="e">
        <f>+'CONTROL ACTAS'!#REF!</f>
        <v>#REF!</v>
      </c>
      <c r="G1318" s="29" t="e">
        <f t="shared" si="53"/>
        <v>#REF!</v>
      </c>
    </row>
    <row r="1319" spans="2:9" x14ac:dyDescent="0.25">
      <c r="B1319" s="28" t="e">
        <f>'CONTROL ACTAS'!#REF!</f>
        <v>#REF!</v>
      </c>
      <c r="C1319" s="5" t="e">
        <f>'CONTROL ACTAS'!#REF!</f>
        <v>#REF!</v>
      </c>
      <c r="D1319" s="4" t="e">
        <f>'CONTROL ACTAS'!#REF!</f>
        <v>#REF!</v>
      </c>
      <c r="E1319" s="6" t="e">
        <f>'CONTROL ACTAS'!#REF!</f>
        <v>#REF!</v>
      </c>
      <c r="F1319" s="7" t="e">
        <f>+'CONTROL ACTAS'!#REF!</f>
        <v>#REF!</v>
      </c>
      <c r="G1319" s="29" t="e">
        <f t="shared" si="53"/>
        <v>#REF!</v>
      </c>
    </row>
    <row r="1320" spans="2:9" x14ac:dyDescent="0.25">
      <c r="B1320" s="28" t="e">
        <f>'CONTROL ACTAS'!#REF!</f>
        <v>#REF!</v>
      </c>
      <c r="C1320" s="5" t="e">
        <f>'CONTROL ACTAS'!#REF!</f>
        <v>#REF!</v>
      </c>
      <c r="D1320" s="4" t="e">
        <f>'CONTROL ACTAS'!#REF!</f>
        <v>#REF!</v>
      </c>
      <c r="E1320" s="6" t="e">
        <f>'CONTROL ACTAS'!#REF!</f>
        <v>#REF!</v>
      </c>
      <c r="F1320" s="7" t="e">
        <f>+'CONTROL ACTAS'!#REF!</f>
        <v>#REF!</v>
      </c>
      <c r="G1320" s="29" t="e">
        <f t="shared" si="53"/>
        <v>#REF!</v>
      </c>
    </row>
    <row r="1321" spans="2:9" x14ac:dyDescent="0.25">
      <c r="B1321" s="28" t="e">
        <f>'CONTROL ACTAS'!#REF!</f>
        <v>#REF!</v>
      </c>
      <c r="C1321" s="5" t="e">
        <f>'CONTROL ACTAS'!#REF!</f>
        <v>#REF!</v>
      </c>
      <c r="D1321" s="4" t="e">
        <f>'CONTROL ACTAS'!#REF!</f>
        <v>#REF!</v>
      </c>
      <c r="E1321" s="6" t="e">
        <f>'CONTROL ACTAS'!#REF!</f>
        <v>#REF!</v>
      </c>
      <c r="F1321" s="7" t="e">
        <f>+'CONTROL ACTAS'!#REF!</f>
        <v>#REF!</v>
      </c>
      <c r="G1321" s="29" t="e">
        <f t="shared" si="53"/>
        <v>#REF!</v>
      </c>
    </row>
    <row r="1322" spans="2:9" x14ac:dyDescent="0.25">
      <c r="B1322" s="28" t="e">
        <f>'CONTROL ACTAS'!#REF!</f>
        <v>#REF!</v>
      </c>
      <c r="C1322" s="5" t="e">
        <f>'CONTROL ACTAS'!#REF!</f>
        <v>#REF!</v>
      </c>
      <c r="D1322" s="4" t="e">
        <f>'CONTROL ACTAS'!#REF!</f>
        <v>#REF!</v>
      </c>
      <c r="E1322" s="6" t="e">
        <f>'CONTROL ACTAS'!#REF!</f>
        <v>#REF!</v>
      </c>
      <c r="F1322" s="7" t="e">
        <f>+'CONTROL ACTAS'!#REF!</f>
        <v>#REF!</v>
      </c>
      <c r="G1322" s="29" t="e">
        <f t="shared" si="53"/>
        <v>#REF!</v>
      </c>
    </row>
    <row r="1323" spans="2:9" x14ac:dyDescent="0.25">
      <c r="B1323" s="28" t="e">
        <f>'CONTROL ACTAS'!#REF!</f>
        <v>#REF!</v>
      </c>
      <c r="C1323" s="5" t="e">
        <f>'CONTROL ACTAS'!#REF!</f>
        <v>#REF!</v>
      </c>
      <c r="D1323" s="4" t="e">
        <f>'CONTROL ACTAS'!#REF!</f>
        <v>#REF!</v>
      </c>
      <c r="E1323" s="6" t="e">
        <f>'CONTROL ACTAS'!#REF!</f>
        <v>#REF!</v>
      </c>
      <c r="F1323" s="7" t="e">
        <f>+'CONTROL ACTAS'!#REF!</f>
        <v>#REF!</v>
      </c>
      <c r="G1323" s="29" t="e">
        <f t="shared" si="53"/>
        <v>#REF!</v>
      </c>
    </row>
    <row r="1324" spans="2:9" ht="14.4" thickBot="1" x14ac:dyDescent="0.3">
      <c r="B1324" s="28" t="e">
        <f>'CONTROL ACTAS'!#REF!</f>
        <v>#REF!</v>
      </c>
      <c r="C1324" s="5" t="e">
        <f>'CONTROL ACTAS'!#REF!</f>
        <v>#REF!</v>
      </c>
      <c r="D1324" s="4" t="e">
        <f>'CONTROL ACTAS'!#REF!</f>
        <v>#REF!</v>
      </c>
      <c r="E1324" s="6" t="e">
        <f>'CONTROL ACTAS'!#REF!</f>
        <v>#REF!</v>
      </c>
      <c r="F1324" s="15" t="e">
        <f>+'CONTROL ACTAS'!#REF!</f>
        <v>#REF!</v>
      </c>
      <c r="G1324" s="48" t="e">
        <f t="shared" si="53"/>
        <v>#REF!</v>
      </c>
    </row>
    <row r="1325" spans="2:9" x14ac:dyDescent="0.25">
      <c r="B1325" s="140" t="s">
        <v>1086</v>
      </c>
      <c r="C1325" s="156"/>
      <c r="D1325" s="156"/>
      <c r="E1325" s="356"/>
      <c r="F1325" s="157">
        <f>+'CONTROL ACTAS'!F568</f>
        <v>0</v>
      </c>
      <c r="G1325" s="158" t="e">
        <f>SUM(G713:G1324)</f>
        <v>#REF!</v>
      </c>
    </row>
    <row r="1326" spans="2:9" x14ac:dyDescent="0.25">
      <c r="B1326" s="139" t="s">
        <v>1020</v>
      </c>
      <c r="C1326" s="159"/>
      <c r="D1326" s="159"/>
      <c r="E1326" s="355">
        <v>0.24</v>
      </c>
      <c r="F1326" s="160">
        <f>+'CONTROL ACTAS'!F569</f>
        <v>0</v>
      </c>
      <c r="G1326" s="161" t="e">
        <f>ROUND(G1325*E1326,0)</f>
        <v>#REF!</v>
      </c>
    </row>
    <row r="1327" spans="2:9" ht="14.4" thickBot="1" x14ac:dyDescent="0.3">
      <c r="B1327" s="141" t="s">
        <v>815</v>
      </c>
      <c r="C1327" s="162"/>
      <c r="D1327" s="162"/>
      <c r="E1327" s="354">
        <f>'CONTROL ACTAS'!M570</f>
        <v>0.24</v>
      </c>
      <c r="F1327" s="163">
        <f>+'CONTROL ACTAS'!F570</f>
        <v>0.24</v>
      </c>
      <c r="G1327" s="164" t="e">
        <f>G1325+G1326</f>
        <v>#REF!</v>
      </c>
      <c r="I1327" s="212"/>
    </row>
    <row r="1328" spans="2:9" x14ac:dyDescent="0.25">
      <c r="B1328" s="136"/>
      <c r="C1328" s="137" t="str">
        <f>'CONTROL ACTAS'!C573</f>
        <v>PLAN DE MANEJO AMBIENTAL (PMA)</v>
      </c>
      <c r="D1328" s="138"/>
      <c r="E1328" s="138"/>
      <c r="F1328" s="53"/>
      <c r="G1328" s="172"/>
    </row>
    <row r="1329" spans="2:7" x14ac:dyDescent="0.25">
      <c r="B1329" s="58" t="str">
        <f>'CONTROL ACTAS'!B574</f>
        <v>ITEM</v>
      </c>
      <c r="C1329" s="59" t="str">
        <f>'CONTROL ACTAS'!C574</f>
        <v>DESCRIPCIÓN</v>
      </c>
      <c r="D1329" s="59" t="str">
        <f>'CONTROL ACTAS'!D574</f>
        <v>UNIDAD</v>
      </c>
      <c r="E1329" s="59"/>
      <c r="F1329" s="60">
        <f>+'CONTROL ACTAS'!F572</f>
        <v>0</v>
      </c>
      <c r="G1329" s="61"/>
    </row>
    <row r="1330" spans="2:7" x14ac:dyDescent="0.25">
      <c r="B1330" s="62">
        <f>'CONTROL ACTAS'!B575</f>
        <v>1</v>
      </c>
      <c r="C1330" s="63" t="str">
        <f>'CONTROL ACTAS'!C575</f>
        <v>PROGRAMA / PROYECTO GESTIÓN AMBIENTAL</v>
      </c>
      <c r="D1330" s="64"/>
      <c r="E1330" s="64"/>
      <c r="F1330" s="128">
        <f>+'CONTROL ACTAS'!F573</f>
        <v>0</v>
      </c>
      <c r="G1330" s="173"/>
    </row>
    <row r="1331" spans="2:7" x14ac:dyDescent="0.25">
      <c r="B1331" s="65" t="str">
        <f>'CONTROL ACTAS'!B576</f>
        <v>1.1</v>
      </c>
      <c r="C1331" s="66" t="str">
        <f>'CONTROL ACTAS'!C576</f>
        <v>CUMPLIMIENTO DE REQUISITOS LEGALES</v>
      </c>
      <c r="D1331" s="67"/>
      <c r="E1331" s="67"/>
      <c r="F1331" s="129" t="str">
        <f>+'CONTROL ACTAS'!F574</f>
        <v>VR.UNITARIO</v>
      </c>
      <c r="G1331" s="174"/>
    </row>
    <row r="1332" spans="2:7" x14ac:dyDescent="0.25">
      <c r="B1332" s="28" t="str">
        <f>'CONTROL ACTAS'!B577</f>
        <v>1.1.1</v>
      </c>
      <c r="C1332" s="5" t="str">
        <f>'CONTROL ACTAS'!C577</f>
        <v xml:space="preserve">TRAMITE DE PERMISO DE OCUPACIÓN DE CAUCE </v>
      </c>
      <c r="D1332" s="4" t="str">
        <f>'CONTROL ACTAS'!D577</f>
        <v>UN</v>
      </c>
      <c r="E1332" s="6">
        <f>'CONTROL ACTAS'!M577</f>
        <v>0</v>
      </c>
      <c r="F1332" s="7">
        <f>+'CONTROL ACTAS'!F575</f>
        <v>0</v>
      </c>
      <c r="G1332" s="29">
        <f t="shared" ref="G1332:G1395" si="54">ROUND(E1332*F1332,0)</f>
        <v>0</v>
      </c>
    </row>
    <row r="1333" spans="2:7" ht="26.4" x14ac:dyDescent="0.25">
      <c r="B1333" s="65" t="str">
        <f>'CONTROL ACTAS'!B578</f>
        <v>1.2</v>
      </c>
      <c r="C1333" s="66" t="str">
        <f>'CONTROL ACTAS'!C578</f>
        <v xml:space="preserve">MANEJO Y DISPOSICION FINAL DE RESIDUOS SOLIDOS CONVENCIONALES Y ESPECIALES  </v>
      </c>
      <c r="D1333" s="67"/>
      <c r="E1333" s="67"/>
      <c r="F1333" s="129">
        <f>+'CONTROL ACTAS'!F576</f>
        <v>0</v>
      </c>
      <c r="G1333" s="174"/>
    </row>
    <row r="1334" spans="2:7" ht="26.4" x14ac:dyDescent="0.25">
      <c r="B1334" s="28" t="str">
        <f>'CONTROL ACTAS'!B579</f>
        <v>1.2.1</v>
      </c>
      <c r="C1334" s="5" t="str">
        <f>'CONTROL ACTAS'!C579</f>
        <v>JUEGO DE TRES RECIPIENTES O CANECAS DE 55 GALONES INCLUYE IVA</v>
      </c>
      <c r="D1334" s="4" t="str">
        <f>'CONTROL ACTAS'!D579</f>
        <v>UN</v>
      </c>
      <c r="E1334" s="6">
        <f>'CONTROL ACTAS'!M579</f>
        <v>0</v>
      </c>
      <c r="F1334" s="7">
        <f>+'CONTROL ACTAS'!F577</f>
        <v>0</v>
      </c>
      <c r="G1334" s="29">
        <f t="shared" si="54"/>
        <v>0</v>
      </c>
    </row>
    <row r="1335" spans="2:7" ht="26.4" x14ac:dyDescent="0.25">
      <c r="B1335" s="28" t="str">
        <f>'CONTROL ACTAS'!B580</f>
        <v>1.2.2</v>
      </c>
      <c r="C1335" s="5" t="str">
        <f>'CONTROL ACTAS'!C580</f>
        <v>JUEGO DE TRES CANECAS O RECIPIENTES DE 5 GALONES (PARA CAMPAMENTO Y FRENTE DE OBRA) INCLUYE IVA</v>
      </c>
      <c r="D1335" s="4" t="str">
        <f>'CONTROL ACTAS'!D580</f>
        <v>UN</v>
      </c>
      <c r="E1335" s="6">
        <f>'CONTROL ACTAS'!M580</f>
        <v>0</v>
      </c>
      <c r="F1335" s="7">
        <f>+'CONTROL ACTAS'!F578</f>
        <v>0</v>
      </c>
      <c r="G1335" s="29">
        <f t="shared" si="54"/>
        <v>0</v>
      </c>
    </row>
    <row r="1336" spans="2:7" ht="26.4" x14ac:dyDescent="0.25">
      <c r="B1336" s="28" t="str">
        <f>'CONTROL ACTAS'!B581</f>
        <v>1.2.3</v>
      </c>
      <c r="C1336" s="5" t="str">
        <f>'CONTROL ACTAS'!C581</f>
        <v>BOLSAS POLIETILENO ALTA DENSIDAD (PAQUETE 100 UNIDADES DE  100 X 100). INCLUYE IVA</v>
      </c>
      <c r="D1336" s="4" t="str">
        <f>'CONTROL ACTAS'!D581</f>
        <v>UN</v>
      </c>
      <c r="E1336" s="6">
        <f>'CONTROL ACTAS'!M581</f>
        <v>0</v>
      </c>
      <c r="F1336" s="7">
        <f>+'CONTROL ACTAS'!F579</f>
        <v>300000</v>
      </c>
      <c r="G1336" s="29">
        <f t="shared" si="54"/>
        <v>0</v>
      </c>
    </row>
    <row r="1337" spans="2:7" ht="26.4" x14ac:dyDescent="0.25">
      <c r="B1337" s="28" t="str">
        <f>'CONTROL ACTAS'!B582</f>
        <v>1.2.4</v>
      </c>
      <c r="C1337" s="5" t="str">
        <f>'CONTROL ACTAS'!C582</f>
        <v>BOLSAS POLIETILENO ALTA DENSIDAD (PAQUETE 100 UNIDADES DE  24X24) INCLUYE IVA</v>
      </c>
      <c r="D1337" s="4" t="str">
        <f>'CONTROL ACTAS'!D582</f>
        <v>UN</v>
      </c>
      <c r="E1337" s="6">
        <f>'CONTROL ACTAS'!M582</f>
        <v>0</v>
      </c>
      <c r="F1337" s="7">
        <f>+'CONTROL ACTAS'!F580</f>
        <v>108050</v>
      </c>
      <c r="G1337" s="29">
        <f t="shared" si="54"/>
        <v>0</v>
      </c>
    </row>
    <row r="1338" spans="2:7" ht="26.4" x14ac:dyDescent="0.25">
      <c r="B1338" s="28" t="str">
        <f>'CONTROL ACTAS'!B583</f>
        <v>1.2.5</v>
      </c>
      <c r="C1338" s="5" t="str">
        <f>'CONTROL ACTAS'!C583</f>
        <v xml:space="preserve">DISPOSICIÓN DE RESIDUOS PELIGROSOS Y ESPECIALES CON EMPRESAS CERTIFICADAS </v>
      </c>
      <c r="D1338" s="4" t="str">
        <f>'CONTROL ACTAS'!D583</f>
        <v>MES</v>
      </c>
      <c r="E1338" s="6">
        <f>'CONTROL ACTAS'!M583</f>
        <v>0</v>
      </c>
      <c r="F1338" s="23">
        <f>+'CONTROL ACTAS'!F581</f>
        <v>18000</v>
      </c>
      <c r="G1338" s="47">
        <f t="shared" si="54"/>
        <v>0</v>
      </c>
    </row>
    <row r="1339" spans="2:7" ht="26.4" x14ac:dyDescent="0.25">
      <c r="B1339" s="65" t="str">
        <f>'CONTROL ACTAS'!B584</f>
        <v>1.3</v>
      </c>
      <c r="C1339" s="66" t="str">
        <f>'CONTROL ACTAS'!C584</f>
        <v xml:space="preserve">SEÑALIZACIÓN FRENTES DE OBRASY SITIOS TEMPORALES (DEMARCACIÓN DE ÁREAS DE TRABAJO Y CENTROS DE ACOPIO) </v>
      </c>
      <c r="D1339" s="67"/>
      <c r="E1339" s="67"/>
      <c r="F1339" s="129">
        <f>+'CONTROL ACTAS'!F582</f>
        <v>11200</v>
      </c>
      <c r="G1339" s="174"/>
    </row>
    <row r="1340" spans="2:7" ht="26.4" x14ac:dyDescent="0.25">
      <c r="B1340" s="28" t="str">
        <f>'CONTROL ACTAS'!B585</f>
        <v>1.3.1</v>
      </c>
      <c r="C1340" s="5" t="str">
        <f>'CONTROL ACTAS'!C585</f>
        <v>TELA VERDE ZARÁN DE H=2,50 Y ESTACONES REDONDOS A CADA 1,50 M</v>
      </c>
      <c r="D1340" s="4" t="str">
        <f>'CONTROL ACTAS'!D585</f>
        <v>M</v>
      </c>
      <c r="E1340" s="6">
        <f>'CONTROL ACTAS'!M585</f>
        <v>0</v>
      </c>
      <c r="F1340" s="7">
        <f>+'CONTROL ACTAS'!F583</f>
        <v>250000</v>
      </c>
      <c r="G1340" s="29">
        <f t="shared" si="54"/>
        <v>0</v>
      </c>
    </row>
    <row r="1341" spans="2:7" x14ac:dyDescent="0.25">
      <c r="B1341" s="28" t="str">
        <f>'CONTROL ACTAS'!B586</f>
        <v>1.3.2</v>
      </c>
      <c r="C1341" s="5" t="str">
        <f>'CONTROL ACTAS'!C586</f>
        <v>BALIZAS CON BANDAS REFLECTIVAS. (INCLUYE IVA)</v>
      </c>
      <c r="D1341" s="4" t="str">
        <f>'CONTROL ACTAS'!D586</f>
        <v>UN</v>
      </c>
      <c r="E1341" s="6">
        <f>'CONTROL ACTAS'!M586</f>
        <v>0</v>
      </c>
      <c r="F1341" s="7">
        <f>+'CONTROL ACTAS'!F584</f>
        <v>0</v>
      </c>
      <c r="G1341" s="29">
        <f t="shared" si="54"/>
        <v>0</v>
      </c>
    </row>
    <row r="1342" spans="2:7" ht="26.4" x14ac:dyDescent="0.25">
      <c r="B1342" s="28" t="str">
        <f>'CONTROL ACTAS'!B587</f>
        <v>1.3.3</v>
      </c>
      <c r="C1342" s="5" t="str">
        <f>'CONTROL ACTAS'!C587</f>
        <v>CINTA SEÑALIZACIÓN CALIBRE 4, 12 CM DE ALTO, COLOR NARANJA - BLANCO O AMARILLO- NEGRO, DE 500 M. (INCLUYE IVA)</v>
      </c>
      <c r="D1342" s="4" t="str">
        <f>'CONTROL ACTAS'!D587</f>
        <v>ROLLO</v>
      </c>
      <c r="E1342" s="6">
        <f>'CONTROL ACTAS'!M587</f>
        <v>0</v>
      </c>
      <c r="F1342" s="7">
        <f>+'CONTROL ACTAS'!F585</f>
        <v>14012</v>
      </c>
      <c r="G1342" s="29">
        <f t="shared" si="54"/>
        <v>0</v>
      </c>
    </row>
    <row r="1343" spans="2:7" ht="39.6" x14ac:dyDescent="0.25">
      <c r="B1343" s="65" t="str">
        <f>'CONTROL ACTAS'!B588</f>
        <v>1.4</v>
      </c>
      <c r="C1343" s="66" t="str">
        <f>'CONTROL ACTAS'!C588</f>
        <v xml:space="preserve">PROYECTO DE MANEJO INTEGRAL DE MATERIALES DE CONSTRUCCION Y MANEJO DE FUENTES DE EMISIONES ATMOSFÉRICAS </v>
      </c>
      <c r="D1343" s="67"/>
      <c r="E1343" s="67"/>
      <c r="F1343" s="129">
        <f>+'CONTROL ACTAS'!F586</f>
        <v>44100</v>
      </c>
      <c r="G1343" s="174"/>
    </row>
    <row r="1344" spans="2:7" ht="26.4" x14ac:dyDescent="0.25">
      <c r="B1344" s="28" t="str">
        <f>'CONTROL ACTAS'!B589</f>
        <v>1.4.1</v>
      </c>
      <c r="C1344" s="5" t="str">
        <f>'CONTROL ACTAS'!C589</f>
        <v>HUMECTACIÓN DE VÍA/ÁREAS DE TRABAJO PARA CONTROL DE MATERIAL PARTICULADO (INCLUYE IVA)</v>
      </c>
      <c r="D1344" s="4" t="str">
        <f>'CONTROL ACTAS'!D589</f>
        <v>DÍA</v>
      </c>
      <c r="E1344" s="6">
        <f>'CONTROL ACTAS'!M589</f>
        <v>0</v>
      </c>
      <c r="F1344" s="7">
        <f>+'CONTROL ACTAS'!F587</f>
        <v>24900</v>
      </c>
      <c r="G1344" s="29">
        <f t="shared" si="54"/>
        <v>0</v>
      </c>
    </row>
    <row r="1345" spans="2:7" x14ac:dyDescent="0.25">
      <c r="B1345" s="28" t="str">
        <f>'CONTROL ACTAS'!B590</f>
        <v>1.4.2</v>
      </c>
      <c r="C1345" s="5" t="str">
        <f>'CONTROL ACTAS'!C590</f>
        <v xml:space="preserve">TELERAS 1,35M X 0,90 M </v>
      </c>
      <c r="D1345" s="4" t="str">
        <f>'CONTROL ACTAS'!D590</f>
        <v>UN</v>
      </c>
      <c r="E1345" s="6">
        <f>'CONTROL ACTAS'!M590</f>
        <v>0</v>
      </c>
      <c r="F1345" s="7">
        <f>+'CONTROL ACTAS'!F588</f>
        <v>0</v>
      </c>
      <c r="G1345" s="29">
        <f t="shared" si="54"/>
        <v>0</v>
      </c>
    </row>
    <row r="1346" spans="2:7" x14ac:dyDescent="0.25">
      <c r="B1346" s="28" t="str">
        <f>'CONTROL ACTAS'!B591</f>
        <v>1.4.3</v>
      </c>
      <c r="C1346" s="5" t="str">
        <f>'CONTROL ACTAS'!C591</f>
        <v>LAVADERO DE LLANTAS</v>
      </c>
      <c r="D1346" s="4" t="str">
        <f>'CONTROL ACTAS'!D591</f>
        <v>UN</v>
      </c>
      <c r="E1346" s="6">
        <f>'CONTROL ACTAS'!M591</f>
        <v>0</v>
      </c>
      <c r="F1346" s="7">
        <f>+'CONTROL ACTAS'!F589</f>
        <v>60000</v>
      </c>
      <c r="G1346" s="29">
        <f t="shared" si="54"/>
        <v>0</v>
      </c>
    </row>
    <row r="1347" spans="2:7" ht="26.4" x14ac:dyDescent="0.25">
      <c r="B1347" s="28" t="str">
        <f>'CONTROL ACTAS'!B592</f>
        <v>1.4.4</v>
      </c>
      <c r="C1347" s="5" t="str">
        <f>'CONTROL ACTAS'!C592</f>
        <v xml:space="preserve">PLÁSTICO NEGRO POLIETILENO DE GRUESO CALIBRE,  (150 M, CALIBRE 3.5 ANCHO DE 3 M). </v>
      </c>
      <c r="D1347" s="4" t="str">
        <f>'CONTROL ACTAS'!D592</f>
        <v>ROLLO</v>
      </c>
      <c r="E1347" s="6">
        <f>'CONTROL ACTAS'!M592</f>
        <v>0</v>
      </c>
      <c r="F1347" s="7">
        <f>+'CONTROL ACTAS'!F590</f>
        <v>0</v>
      </c>
      <c r="G1347" s="29">
        <f t="shared" si="54"/>
        <v>0</v>
      </c>
    </row>
    <row r="1348" spans="2:7" x14ac:dyDescent="0.25">
      <c r="B1348" s="65" t="str">
        <f>'CONTROL ACTAS'!B593</f>
        <v>1.5</v>
      </c>
      <c r="C1348" s="66" t="str">
        <f>'CONTROL ACTAS'!C593</f>
        <v>MANEJO DE RESIDUOS LÍQUIDOS DOMÉSTICOS E INDUSTRIALES</v>
      </c>
      <c r="D1348" s="67"/>
      <c r="E1348" s="67"/>
      <c r="F1348" s="129">
        <f>+'CONTROL ACTAS'!F591</f>
        <v>0</v>
      </c>
      <c r="G1348" s="174"/>
    </row>
    <row r="1349" spans="2:7" x14ac:dyDescent="0.25">
      <c r="B1349" s="28" t="str">
        <f>'CONTROL ACTAS'!B594</f>
        <v>1.5.1</v>
      </c>
      <c r="C1349" s="5" t="str">
        <f>'CONTROL ACTAS'!C594</f>
        <v xml:space="preserve">KIT DE EMERGENCIA PARA DERRAMES </v>
      </c>
      <c r="D1349" s="4" t="str">
        <f>'CONTROL ACTAS'!D594</f>
        <v>UN</v>
      </c>
      <c r="E1349" s="6">
        <f>'CONTROL ACTAS'!M594</f>
        <v>0</v>
      </c>
      <c r="F1349" s="7">
        <f>+'CONTROL ACTAS'!F592</f>
        <v>569900</v>
      </c>
      <c r="G1349" s="29">
        <f t="shared" si="54"/>
        <v>0</v>
      </c>
    </row>
    <row r="1350" spans="2:7" x14ac:dyDescent="0.25">
      <c r="B1350" s="68">
        <f>'CONTROL ACTAS'!B595</f>
        <v>0</v>
      </c>
      <c r="C1350" s="19" t="str">
        <f>'CONTROL ACTAS'!C595</f>
        <v>SUBTOTAL GESTIÓN AMBIENTAL</v>
      </c>
      <c r="D1350" s="131" t="str">
        <f>'CONTROL ACTAS'!D595</f>
        <v/>
      </c>
      <c r="E1350" s="6">
        <f>'CONTROL ACTAS'!M595</f>
        <v>0</v>
      </c>
      <c r="F1350" s="7">
        <f>+'CONTROL ACTAS'!F593</f>
        <v>0</v>
      </c>
      <c r="G1350" s="175">
        <f t="shared" si="54"/>
        <v>0</v>
      </c>
    </row>
    <row r="1351" spans="2:7" x14ac:dyDescent="0.25">
      <c r="B1351" s="62">
        <f>'CONTROL ACTAS'!B596</f>
        <v>2</v>
      </c>
      <c r="C1351" s="63" t="str">
        <f>'CONTROL ACTAS'!C596</f>
        <v xml:space="preserve">PROGRAMA DE SEGURIDAD Y SALUD EN EL TRABAJO </v>
      </c>
      <c r="D1351" s="64"/>
      <c r="E1351" s="64"/>
      <c r="F1351" s="128">
        <f>+'CONTROL ACTAS'!F594</f>
        <v>150000</v>
      </c>
      <c r="G1351" s="173"/>
    </row>
    <row r="1352" spans="2:7" x14ac:dyDescent="0.25">
      <c r="B1352" s="65" t="str">
        <f>'CONTROL ACTAS'!B597</f>
        <v>2.1</v>
      </c>
      <c r="C1352" s="66" t="str">
        <f>'CONTROL ACTAS'!C597</f>
        <v>DOTACIÓN DE CAMPAMENTOS  /INSTALACIONES PROVISIONALES</v>
      </c>
      <c r="D1352" s="67"/>
      <c r="E1352" s="67"/>
      <c r="F1352" s="129">
        <f>+'CONTROL ACTAS'!F595</f>
        <v>0</v>
      </c>
      <c r="G1352" s="174"/>
    </row>
    <row r="1353" spans="2:7" ht="26.4" x14ac:dyDescent="0.25">
      <c r="B1353" s="28" t="str">
        <f>'CONTROL ACTAS'!B598</f>
        <v>2.1.1</v>
      </c>
      <c r="C1353" s="5" t="str">
        <f>'CONTROL ACTAS'!C598</f>
        <v>SEÑALES DE CAMPAMENTO - AVISOS EN POLIETILENO DE 30 X 50 CM    (INCLUYE IVA)</v>
      </c>
      <c r="D1353" s="4" t="str">
        <f>'CONTROL ACTAS'!D598</f>
        <v>UN</v>
      </c>
      <c r="E1353" s="6">
        <f>'CONTROL ACTAS'!M598</f>
        <v>0</v>
      </c>
      <c r="F1353" s="7">
        <f>+'CONTROL ACTAS'!F596</f>
        <v>0</v>
      </c>
      <c r="G1353" s="29">
        <f t="shared" si="54"/>
        <v>0</v>
      </c>
    </row>
    <row r="1354" spans="2:7" x14ac:dyDescent="0.25">
      <c r="B1354" s="28" t="str">
        <f>'CONTROL ACTAS'!B599</f>
        <v>2.1.2</v>
      </c>
      <c r="C1354" s="5" t="str">
        <f>'CONTROL ACTAS'!C599</f>
        <v>CAMILLA EMERGENCIA POLIETILENO 185X45CM (INCLUYE IVA)</v>
      </c>
      <c r="D1354" s="4" t="str">
        <f>'CONTROL ACTAS'!D599</f>
        <v>UN</v>
      </c>
      <c r="E1354" s="6">
        <f>'CONTROL ACTAS'!M599</f>
        <v>0</v>
      </c>
      <c r="F1354" s="7">
        <f>+'CONTROL ACTAS'!F597</f>
        <v>0</v>
      </c>
      <c r="G1354" s="29">
        <f t="shared" si="54"/>
        <v>0</v>
      </c>
    </row>
    <row r="1355" spans="2:7" x14ac:dyDescent="0.25">
      <c r="B1355" s="28" t="str">
        <f>'CONTROL ACTAS'!B600</f>
        <v>2.1.3</v>
      </c>
      <c r="C1355" s="5" t="str">
        <f>'CONTROL ACTAS'!C600</f>
        <v>EXTINTOR ABC 20 LB (INCLUYE IVA)</v>
      </c>
      <c r="D1355" s="4" t="str">
        <f>'CONTROL ACTAS'!D600</f>
        <v>UN</v>
      </c>
      <c r="E1355" s="6">
        <f>'CONTROL ACTAS'!M600</f>
        <v>0</v>
      </c>
      <c r="F1355" s="7">
        <f>+'CONTROL ACTAS'!F598</f>
        <v>12900</v>
      </c>
      <c r="G1355" s="29">
        <f t="shared" si="54"/>
        <v>0</v>
      </c>
    </row>
    <row r="1356" spans="2:7" x14ac:dyDescent="0.25">
      <c r="B1356" s="28" t="str">
        <f>'CONTROL ACTAS'!B601</f>
        <v>2.1.4</v>
      </c>
      <c r="C1356" s="5" t="str">
        <f>'CONTROL ACTAS'!C601</f>
        <v xml:space="preserve">BOTIQUÍN CRUZ ROJA DE PRIMEROS AUXILIOS REF. 115 EN LONA </v>
      </c>
      <c r="D1356" s="4" t="str">
        <f>'CONTROL ACTAS'!D601</f>
        <v>UN</v>
      </c>
      <c r="E1356" s="6">
        <f>'CONTROL ACTAS'!M601</f>
        <v>0</v>
      </c>
      <c r="F1356" s="7">
        <f>+'CONTROL ACTAS'!F599</f>
        <v>120000</v>
      </c>
      <c r="G1356" s="29">
        <f t="shared" si="54"/>
        <v>0</v>
      </c>
    </row>
    <row r="1357" spans="2:7" x14ac:dyDescent="0.25">
      <c r="B1357" s="65">
        <f>'CONTROL ACTAS'!B602</f>
        <v>2.2000000000000002</v>
      </c>
      <c r="C1357" s="66" t="str">
        <f>'CONTROL ACTAS'!C602</f>
        <v>IMAGEN INSTITUCIONAL</v>
      </c>
      <c r="D1357" s="67"/>
      <c r="E1357" s="67"/>
      <c r="F1357" s="129">
        <f>+'CONTROL ACTAS'!F600</f>
        <v>79900</v>
      </c>
      <c r="G1357" s="174">
        <f t="shared" si="54"/>
        <v>0</v>
      </c>
    </row>
    <row r="1358" spans="2:7" ht="26.4" x14ac:dyDescent="0.25">
      <c r="B1358" s="28" t="str">
        <f>'CONTROL ACTAS'!B603</f>
        <v>2.2.1</v>
      </c>
      <c r="C1358" s="5" t="str">
        <f>'CONTROL ACTAS'!C603</f>
        <v>LONA PARA VEHÍCULO (VOLQUETA O CAMIÓN) DE 1,50 X 0,80 M, IMPRESIÓN INJEKT RESISTENTE A LA INTEMPERIE</v>
      </c>
      <c r="D1358" s="4" t="str">
        <f>'CONTROL ACTAS'!D603</f>
        <v>UN</v>
      </c>
      <c r="E1358" s="6">
        <f>'CONTROL ACTAS'!M603</f>
        <v>0</v>
      </c>
      <c r="F1358" s="7">
        <f>+'CONTROL ACTAS'!F601</f>
        <v>60000</v>
      </c>
      <c r="G1358" s="29">
        <f t="shared" si="54"/>
        <v>0</v>
      </c>
    </row>
    <row r="1359" spans="2:7" x14ac:dyDescent="0.25">
      <c r="B1359" s="28" t="str">
        <f>'CONTROL ACTAS'!B604</f>
        <v>2.2.2</v>
      </c>
      <c r="C1359" s="5" t="str">
        <f>'CONTROL ACTAS'!C604</f>
        <v xml:space="preserve">CARNÉ PERSONAL. </v>
      </c>
      <c r="D1359" s="4" t="str">
        <f>'CONTROL ACTAS'!D604</f>
        <v>UN</v>
      </c>
      <c r="E1359" s="6">
        <f>'CONTROL ACTAS'!M604</f>
        <v>0</v>
      </c>
      <c r="F1359" s="7">
        <f>+'CONTROL ACTAS'!F602</f>
        <v>0</v>
      </c>
      <c r="G1359" s="29">
        <f t="shared" si="54"/>
        <v>0</v>
      </c>
    </row>
    <row r="1360" spans="2:7" x14ac:dyDescent="0.25">
      <c r="B1360" s="132">
        <f>'CONTROL ACTAS'!B605</f>
        <v>0</v>
      </c>
      <c r="C1360" s="19" t="str">
        <f>'CONTROL ACTAS'!C605</f>
        <v>SUBTOTAL GESTIÓN SEGURIDAD Y SALUD EN EL TRABAJO</v>
      </c>
      <c r="D1360" s="133" t="str">
        <f>'CONTROL ACTAS'!D605</f>
        <v/>
      </c>
      <c r="E1360" s="134"/>
      <c r="F1360" s="135">
        <f>+'CONTROL ACTAS'!F603</f>
        <v>0</v>
      </c>
      <c r="G1360" s="175">
        <f>SUM(G1353:G1359)</f>
        <v>0</v>
      </c>
    </row>
    <row r="1361" spans="2:7" x14ac:dyDescent="0.25">
      <c r="B1361" s="62">
        <f>'CONTROL ACTAS'!B606</f>
        <v>3</v>
      </c>
      <c r="C1361" s="63" t="str">
        <f>'CONTROL ACTAS'!C606</f>
        <v>GESTIÓN SOCIAL</v>
      </c>
      <c r="D1361" s="64"/>
      <c r="E1361" s="64"/>
      <c r="F1361" s="128">
        <f>+'CONTROL ACTAS'!F604</f>
        <v>0</v>
      </c>
      <c r="G1361" s="173">
        <f t="shared" si="54"/>
        <v>0</v>
      </c>
    </row>
    <row r="1362" spans="2:7" x14ac:dyDescent="0.25">
      <c r="B1362" s="65">
        <f>'CONTROL ACTAS'!B607</f>
        <v>3.1</v>
      </c>
      <c r="C1362" s="66" t="str">
        <f>'CONTROL ACTAS'!C607</f>
        <v xml:space="preserve">INFORMACIÓN Y DIVULGACIÓN </v>
      </c>
      <c r="D1362" s="67"/>
      <c r="E1362" s="67">
        <f>'CONTROL ACTAS'!M607</f>
        <v>0</v>
      </c>
      <c r="F1362" s="129">
        <f>+'CONTROL ACTAS'!F605</f>
        <v>0</v>
      </c>
      <c r="G1362" s="174">
        <f t="shared" si="54"/>
        <v>0</v>
      </c>
    </row>
    <row r="1363" spans="2:7" ht="26.4" x14ac:dyDescent="0.25">
      <c r="B1363" s="28" t="str">
        <f>'CONTROL ACTAS'!B608</f>
        <v>3.1.1</v>
      </c>
      <c r="C1363" s="5" t="str">
        <f>'CONTROL ACTAS'!C608</f>
        <v xml:space="preserve">PRODUCTOS DE LITOGRAFIA: AFICHES, VOLANTES, PLEGABLES, FORMATOS.   </v>
      </c>
      <c r="D1363" s="4" t="str">
        <f>'CONTROL ACTAS'!D608</f>
        <v>UN</v>
      </c>
      <c r="E1363" s="6">
        <f>'CONTROL ACTAS'!M608</f>
        <v>0</v>
      </c>
      <c r="F1363" s="7">
        <f>+'CONTROL ACTAS'!F606</f>
        <v>0</v>
      </c>
      <c r="G1363" s="29">
        <f t="shared" si="54"/>
        <v>0</v>
      </c>
    </row>
    <row r="1364" spans="2:7" ht="26.4" x14ac:dyDescent="0.25">
      <c r="B1364" s="28" t="str">
        <f>'CONTROL ACTAS'!B609</f>
        <v>3.1.2</v>
      </c>
      <c r="C1364" s="5" t="str">
        <f>'CONTROL ACTAS'!C609</f>
        <v>BUZÓN PQRS EN ACRÍLICO SEGÚN DISEÑO SUMINISTRADO POR LA ENTIDAD (0,35M*0,45M)</v>
      </c>
      <c r="D1364" s="4" t="str">
        <f>'CONTROL ACTAS'!D609</f>
        <v>UN</v>
      </c>
      <c r="E1364" s="6">
        <f>'CONTROL ACTAS'!M609</f>
        <v>0</v>
      </c>
      <c r="F1364" s="7">
        <f>+'CONTROL ACTAS'!F607</f>
        <v>0</v>
      </c>
      <c r="G1364" s="29">
        <f t="shared" si="54"/>
        <v>0</v>
      </c>
    </row>
    <row r="1365" spans="2:7" ht="39.6" x14ac:dyDescent="0.25">
      <c r="B1365" s="28" t="str">
        <f>'CONTROL ACTAS'!B610</f>
        <v>3.1.3</v>
      </c>
      <c r="C1365" s="5" t="str">
        <f>'CONTROL ACTAS'!C610</f>
        <v xml:space="preserve">REUNIONES, TALLERES INFORMATIVOS Y DE SOCIALIZACIÓN CON LA COMUNIDAD AFECTADA POR EL PROYECTO. INICIO, AVANCE Y FIN DE OBRA. INCLUYE LOGÍSTICA Y REFRIGERIOS. </v>
      </c>
      <c r="D1365" s="4" t="str">
        <f>'CONTROL ACTAS'!D610</f>
        <v>UN</v>
      </c>
      <c r="E1365" s="6">
        <f>'CONTROL ACTAS'!M610</f>
        <v>0</v>
      </c>
      <c r="F1365" s="7">
        <f>+'CONTROL ACTAS'!F608</f>
        <v>150</v>
      </c>
      <c r="G1365" s="29">
        <f t="shared" si="54"/>
        <v>0</v>
      </c>
    </row>
    <row r="1366" spans="2:7" x14ac:dyDescent="0.25">
      <c r="B1366" s="132">
        <f>'CONTROL ACTAS'!B611</f>
        <v>0</v>
      </c>
      <c r="C1366" s="19" t="str">
        <f>'CONTROL ACTAS'!C611</f>
        <v>SUBTOTAL GESTIÓN SOCIAL</v>
      </c>
      <c r="D1366" s="133" t="str">
        <f>'CONTROL ACTAS'!D611</f>
        <v/>
      </c>
      <c r="E1366" s="134">
        <f>'CONTROL ACTAS'!M611</f>
        <v>0</v>
      </c>
      <c r="F1366" s="135">
        <f>+'CONTROL ACTAS'!F609</f>
        <v>50000</v>
      </c>
      <c r="G1366" s="175">
        <f t="shared" si="54"/>
        <v>0</v>
      </c>
    </row>
    <row r="1367" spans="2:7" x14ac:dyDescent="0.25">
      <c r="B1367" s="62">
        <f>'CONTROL ACTAS'!B612</f>
        <v>4</v>
      </c>
      <c r="C1367" s="63" t="str">
        <f>'CONTROL ACTAS'!C612</f>
        <v>OTROS COMPONENTES AMBIENTALES</v>
      </c>
      <c r="D1367" s="64"/>
      <c r="E1367" s="64">
        <f>'CONTROL ACTAS'!M612</f>
        <v>0</v>
      </c>
      <c r="F1367" s="128">
        <f>+'CONTROL ACTAS'!F610</f>
        <v>200000</v>
      </c>
      <c r="G1367" s="173">
        <f t="shared" si="54"/>
        <v>0</v>
      </c>
    </row>
    <row r="1368" spans="2:7" x14ac:dyDescent="0.25">
      <c r="B1368" s="68">
        <f>'CONTROL ACTAS'!B613</f>
        <v>0</v>
      </c>
      <c r="C1368" s="69">
        <f>'CONTROL ACTAS'!C613</f>
        <v>0</v>
      </c>
      <c r="D1368" s="6">
        <f>'CONTROL ACTAS'!D613</f>
        <v>0</v>
      </c>
      <c r="E1368" s="6">
        <f>'CONTROL ACTAS'!M613</f>
        <v>0</v>
      </c>
      <c r="F1368" s="130">
        <f>+'CONTROL ACTAS'!F611</f>
        <v>0</v>
      </c>
      <c r="G1368" s="176">
        <f t="shared" si="54"/>
        <v>0</v>
      </c>
    </row>
    <row r="1369" spans="2:7" x14ac:dyDescent="0.25">
      <c r="B1369" s="68">
        <f>'CONTROL ACTAS'!B614</f>
        <v>0</v>
      </c>
      <c r="C1369" s="69">
        <f>'CONTROL ACTAS'!C614</f>
        <v>0</v>
      </c>
      <c r="D1369" s="6">
        <f>'CONTROL ACTAS'!D614</f>
        <v>0</v>
      </c>
      <c r="E1369" s="6">
        <f>'CONTROL ACTAS'!M614</f>
        <v>0</v>
      </c>
      <c r="F1369" s="130">
        <f>+'CONTROL ACTAS'!F612</f>
        <v>0</v>
      </c>
      <c r="G1369" s="176">
        <f t="shared" si="54"/>
        <v>0</v>
      </c>
    </row>
    <row r="1370" spans="2:7" x14ac:dyDescent="0.25">
      <c r="B1370" s="68">
        <f>'CONTROL ACTAS'!B615</f>
        <v>0</v>
      </c>
      <c r="C1370" s="69">
        <f>'CONTROL ACTAS'!C615</f>
        <v>0</v>
      </c>
      <c r="D1370" s="6">
        <f>'CONTROL ACTAS'!D615</f>
        <v>0</v>
      </c>
      <c r="E1370" s="6">
        <f>'CONTROL ACTAS'!M615</f>
        <v>0</v>
      </c>
      <c r="F1370" s="130">
        <f>+'CONTROL ACTAS'!F613</f>
        <v>0</v>
      </c>
      <c r="G1370" s="176">
        <f t="shared" si="54"/>
        <v>0</v>
      </c>
    </row>
    <row r="1371" spans="2:7" x14ac:dyDescent="0.25">
      <c r="B1371" s="26">
        <f>'CONTROL ACTAS'!B616</f>
        <v>0</v>
      </c>
      <c r="C1371" s="1" t="str">
        <f>'CONTROL ACTAS'!C616</f>
        <v>PLAN DE MANEJO DE TRÁNSITO (PMT)</v>
      </c>
      <c r="D1371" s="2"/>
      <c r="E1371" s="2"/>
      <c r="F1371" s="3"/>
      <c r="G1371" s="27"/>
    </row>
    <row r="1372" spans="2:7" x14ac:dyDescent="0.25">
      <c r="B1372" s="38" t="str">
        <f>'CONTROL ACTAS'!B617</f>
        <v>1. DISPOSITIVOS DE CONTROL</v>
      </c>
      <c r="C1372" s="20"/>
      <c r="D1372" s="21"/>
      <c r="E1372" s="21">
        <f>'CONTROL ACTAS'!M617</f>
        <v>0</v>
      </c>
      <c r="F1372" s="22">
        <f>+'CONTROL ACTAS'!F615</f>
        <v>0</v>
      </c>
      <c r="G1372" s="39">
        <f t="shared" si="54"/>
        <v>0</v>
      </c>
    </row>
    <row r="1373" spans="2:7" x14ac:dyDescent="0.25">
      <c r="B1373" s="28">
        <f>'CONTROL ACTAS'!B618</f>
        <v>1.1000000000000001</v>
      </c>
      <c r="C1373" s="5" t="str">
        <f>'CONTROL ACTAS'!C618</f>
        <v>BARRICADAS</v>
      </c>
      <c r="D1373" s="4" t="str">
        <f>'CONTROL ACTAS'!D618</f>
        <v>UN</v>
      </c>
      <c r="E1373" s="6">
        <f>'CONTROL ACTAS'!M618</f>
        <v>0</v>
      </c>
      <c r="F1373" s="7">
        <f>+'CONTROL ACTAS'!F616</f>
        <v>0</v>
      </c>
      <c r="G1373" s="29">
        <f t="shared" si="54"/>
        <v>0</v>
      </c>
    </row>
    <row r="1374" spans="2:7" x14ac:dyDescent="0.25">
      <c r="B1374" s="28">
        <f>'CONTROL ACTAS'!B619</f>
        <v>1.2</v>
      </c>
      <c r="C1374" s="5" t="str">
        <f>'CONTROL ACTAS'!C619</f>
        <v>PALETAS DE PARE Y SIGA</v>
      </c>
      <c r="D1374" s="4" t="str">
        <f>'CONTROL ACTAS'!D619</f>
        <v>UN</v>
      </c>
      <c r="E1374" s="6">
        <f>'CONTROL ACTAS'!M619</f>
        <v>0</v>
      </c>
      <c r="F1374" s="7">
        <f>+'CONTROL ACTAS'!F617</f>
        <v>0</v>
      </c>
      <c r="G1374" s="29">
        <f t="shared" si="54"/>
        <v>0</v>
      </c>
    </row>
    <row r="1375" spans="2:7" x14ac:dyDescent="0.25">
      <c r="B1375" s="28">
        <f>'CONTROL ACTAS'!B620</f>
        <v>1.3</v>
      </c>
      <c r="C1375" s="5" t="str">
        <f>'CONTROL ACTAS'!C620</f>
        <v>DELINEADORES TUBULARES (COLOMBINAS)</v>
      </c>
      <c r="D1375" s="4" t="str">
        <f>'CONTROL ACTAS'!D620</f>
        <v>UN</v>
      </c>
      <c r="E1375" s="6">
        <f>'CONTROL ACTAS'!M620</f>
        <v>0</v>
      </c>
      <c r="F1375" s="7">
        <f>+'CONTROL ACTAS'!F618</f>
        <v>350000</v>
      </c>
      <c r="G1375" s="29">
        <f t="shared" si="54"/>
        <v>0</v>
      </c>
    </row>
    <row r="1376" spans="2:7" x14ac:dyDescent="0.25">
      <c r="B1376" s="28">
        <f>'CONTROL ACTAS'!B621</f>
        <v>1.4</v>
      </c>
      <c r="C1376" s="5" t="str">
        <f>'CONTROL ACTAS'!C621</f>
        <v>CINTA PLASTICA PELIGRO NO PASE</v>
      </c>
      <c r="D1376" s="4" t="str">
        <f>'CONTROL ACTAS'!D621</f>
        <v>ML</v>
      </c>
      <c r="E1376" s="6">
        <f>'CONTROL ACTAS'!M621</f>
        <v>0</v>
      </c>
      <c r="F1376" s="7">
        <f>+'CONTROL ACTAS'!F619</f>
        <v>23400</v>
      </c>
      <c r="G1376" s="29">
        <f t="shared" si="54"/>
        <v>0</v>
      </c>
    </row>
    <row r="1377" spans="2:7" x14ac:dyDescent="0.25">
      <c r="B1377" s="38" t="str">
        <f>'CONTROL ACTAS'!B622</f>
        <v>2. SEÑALIZACION</v>
      </c>
      <c r="C1377" s="20"/>
      <c r="D1377" s="21"/>
      <c r="E1377" s="21">
        <f>'CONTROL ACTAS'!M622</f>
        <v>0</v>
      </c>
      <c r="F1377" s="22">
        <f>+'CONTROL ACTAS'!F620</f>
        <v>104000</v>
      </c>
      <c r="G1377" s="39">
        <f t="shared" si="54"/>
        <v>0</v>
      </c>
    </row>
    <row r="1378" spans="2:7" x14ac:dyDescent="0.25">
      <c r="B1378" s="28">
        <f>'CONTROL ACTAS'!B623</f>
        <v>2.1</v>
      </c>
      <c r="C1378" s="5" t="str">
        <f>'CONTROL ACTAS'!C623</f>
        <v>SEÑALIZACION PRIMER NIVEL (PASAVIAS EN TELA)</v>
      </c>
      <c r="D1378" s="4" t="str">
        <f>'CONTROL ACTAS'!D623</f>
        <v>UN</v>
      </c>
      <c r="E1378" s="6">
        <f>'CONTROL ACTAS'!M623</f>
        <v>0</v>
      </c>
      <c r="F1378" s="7">
        <f>+'CONTROL ACTAS'!F621</f>
        <v>38870</v>
      </c>
      <c r="G1378" s="29">
        <f t="shared" si="54"/>
        <v>0</v>
      </c>
    </row>
    <row r="1379" spans="2:7" x14ac:dyDescent="0.25">
      <c r="B1379" s="28">
        <f>'CONTROL ACTAS'!B624</f>
        <v>2.2000000000000002</v>
      </c>
      <c r="C1379" s="5" t="str">
        <f>'CONTROL ACTAS'!C624</f>
        <v>SEÑAL VERTICAL DE PRIMER Y SEGUNDO NIVEL</v>
      </c>
      <c r="D1379" s="4" t="str">
        <f>'CONTROL ACTAS'!D624</f>
        <v>UN</v>
      </c>
      <c r="E1379" s="6">
        <f>'CONTROL ACTAS'!M624</f>
        <v>0</v>
      </c>
      <c r="F1379" s="7">
        <f>+'CONTROL ACTAS'!F622</f>
        <v>0</v>
      </c>
      <c r="G1379" s="29">
        <f t="shared" si="54"/>
        <v>0</v>
      </c>
    </row>
    <row r="1380" spans="2:7" x14ac:dyDescent="0.25">
      <c r="B1380" s="28">
        <f>'CONTROL ACTAS'!B625</f>
        <v>2.2999999999999998</v>
      </c>
      <c r="C1380" s="5" t="str">
        <f>'CONTROL ACTAS'!C625</f>
        <v>SEÑALES MOVILES DE APROXIMACION</v>
      </c>
      <c r="D1380" s="4" t="str">
        <f>'CONTROL ACTAS'!D625</f>
        <v>UN</v>
      </c>
      <c r="E1380" s="6">
        <f>'CONTROL ACTAS'!M625</f>
        <v>0</v>
      </c>
      <c r="F1380" s="7">
        <f>+'CONTROL ACTAS'!F623</f>
        <v>0</v>
      </c>
      <c r="G1380" s="29">
        <f t="shared" si="54"/>
        <v>0</v>
      </c>
    </row>
    <row r="1381" spans="2:7" x14ac:dyDescent="0.25">
      <c r="B1381" s="38" t="str">
        <f>'CONTROL ACTAS'!B626</f>
        <v xml:space="preserve">3. EQUIPOS VARIOS </v>
      </c>
      <c r="C1381" s="20"/>
      <c r="D1381" s="21"/>
      <c r="E1381" s="21">
        <f>'CONTROL ACTAS'!M626</f>
        <v>0</v>
      </c>
      <c r="F1381" s="22">
        <f>+'CONTROL ACTAS'!F624</f>
        <v>0</v>
      </c>
      <c r="G1381" s="39">
        <f t="shared" si="54"/>
        <v>0</v>
      </c>
    </row>
    <row r="1382" spans="2:7" x14ac:dyDescent="0.25">
      <c r="B1382" s="28">
        <f>'CONTROL ACTAS'!B627</f>
        <v>3.1</v>
      </c>
      <c r="C1382" s="5" t="str">
        <f>'CONTROL ACTAS'!C627</f>
        <v>CHALECOS REFLECTIVOS</v>
      </c>
      <c r="D1382" s="4" t="str">
        <f>'CONTROL ACTAS'!D627</f>
        <v>UN</v>
      </c>
      <c r="E1382" s="6">
        <f>'CONTROL ACTAS'!M627</f>
        <v>0</v>
      </c>
      <c r="F1382" s="7">
        <f>+'CONTROL ACTAS'!F625</f>
        <v>201500</v>
      </c>
      <c r="G1382" s="29">
        <f t="shared" si="54"/>
        <v>0</v>
      </c>
    </row>
    <row r="1383" spans="2:7" x14ac:dyDescent="0.25">
      <c r="B1383" s="28">
        <f>'CONTROL ACTAS'!B628</f>
        <v>3.2</v>
      </c>
      <c r="C1383" s="5" t="str">
        <f>'CONTROL ACTAS'!C628</f>
        <v>VOLANTES INFORMATIVOS</v>
      </c>
      <c r="D1383" s="4" t="str">
        <f>'CONTROL ACTAS'!D628</f>
        <v>UN</v>
      </c>
      <c r="E1383" s="6">
        <f>'CONTROL ACTAS'!M628</f>
        <v>0</v>
      </c>
      <c r="F1383" s="7">
        <f>+'CONTROL ACTAS'!F626</f>
        <v>0</v>
      </c>
      <c r="G1383" s="29">
        <f t="shared" si="54"/>
        <v>0</v>
      </c>
    </row>
    <row r="1384" spans="2:7" x14ac:dyDescent="0.25">
      <c r="B1384" s="28">
        <f>'CONTROL ACTAS'!B629</f>
        <v>3.3</v>
      </c>
      <c r="C1384" s="5" t="str">
        <f>'CONTROL ACTAS'!C629</f>
        <v>PITOS PARA AUXILIARES DE TRANSITO</v>
      </c>
      <c r="D1384" s="4" t="str">
        <f>'CONTROL ACTAS'!D629</f>
        <v>UN</v>
      </c>
      <c r="E1384" s="6">
        <f>'CONTROL ACTAS'!M629</f>
        <v>0</v>
      </c>
      <c r="F1384" s="7">
        <f>+'CONTROL ACTAS'!F627</f>
        <v>20000</v>
      </c>
      <c r="G1384" s="29">
        <f t="shared" si="54"/>
        <v>0</v>
      </c>
    </row>
    <row r="1385" spans="2:7" x14ac:dyDescent="0.25">
      <c r="B1385" s="28">
        <f>'CONTROL ACTAS'!B630</f>
        <v>3.4</v>
      </c>
      <c r="C1385" s="5" t="str">
        <f>'CONTROL ACTAS'!C630</f>
        <v>PAPELERIA E INFORMES</v>
      </c>
      <c r="D1385" s="4" t="str">
        <f>'CONTROL ACTAS'!D630</f>
        <v>MES</v>
      </c>
      <c r="E1385" s="6">
        <f>'CONTROL ACTAS'!M630</f>
        <v>0</v>
      </c>
      <c r="F1385" s="7">
        <f>+'CONTROL ACTAS'!F628</f>
        <v>500</v>
      </c>
      <c r="G1385" s="29">
        <f t="shared" si="54"/>
        <v>0</v>
      </c>
    </row>
    <row r="1386" spans="2:7" x14ac:dyDescent="0.25">
      <c r="B1386" s="28">
        <f>'CONTROL ACTAS'!B631</f>
        <v>3.5</v>
      </c>
      <c r="C1386" s="5" t="str">
        <f>'CONTROL ACTAS'!C631</f>
        <v>IMPRESORA EN OBRA (ALQUILER)</v>
      </c>
      <c r="D1386" s="4" t="str">
        <f>'CONTROL ACTAS'!D631</f>
        <v>MES</v>
      </c>
      <c r="E1386" s="6">
        <f>'CONTROL ACTAS'!M631</f>
        <v>0</v>
      </c>
      <c r="F1386" s="7">
        <f>+'CONTROL ACTAS'!F629</f>
        <v>10000</v>
      </c>
      <c r="G1386" s="29">
        <f t="shared" si="54"/>
        <v>0</v>
      </c>
    </row>
    <row r="1387" spans="2:7" x14ac:dyDescent="0.25">
      <c r="B1387" s="38" t="str">
        <f>'CONTROL ACTAS'!B632</f>
        <v>4. PERSONAL</v>
      </c>
      <c r="C1387" s="20"/>
      <c r="D1387" s="21"/>
      <c r="E1387" s="21">
        <f>'CONTROL ACTAS'!M632</f>
        <v>0</v>
      </c>
      <c r="F1387" s="22">
        <f>+'CONTROL ACTAS'!F630</f>
        <v>50000</v>
      </c>
      <c r="G1387" s="39">
        <f t="shared" si="54"/>
        <v>0</v>
      </c>
    </row>
    <row r="1388" spans="2:7" x14ac:dyDescent="0.25">
      <c r="B1388" s="28">
        <f>'CONTROL ACTAS'!B633</f>
        <v>4.0999999999999996</v>
      </c>
      <c r="C1388" s="5" t="str">
        <f>'CONTROL ACTAS'!C633</f>
        <v>AUXILIAR PARE-SIGA</v>
      </c>
      <c r="D1388" s="4" t="str">
        <f>'CONTROL ACTAS'!D633</f>
        <v>MES</v>
      </c>
      <c r="E1388" s="6">
        <f>'CONTROL ACTAS'!M633</f>
        <v>0</v>
      </c>
      <c r="F1388" s="7">
        <f>+'CONTROL ACTAS'!F631</f>
        <v>81000</v>
      </c>
      <c r="G1388" s="29">
        <f t="shared" si="54"/>
        <v>0</v>
      </c>
    </row>
    <row r="1389" spans="2:7" x14ac:dyDescent="0.25">
      <c r="B1389" s="68">
        <f>'CONTROL ACTAS'!B634</f>
        <v>0</v>
      </c>
      <c r="C1389" s="19" t="str">
        <f>'CONTROL ACTAS'!C634</f>
        <v>SUBTOTAL PMT</v>
      </c>
      <c r="D1389" s="131">
        <f>'CONTROL ACTAS'!D634</f>
        <v>0</v>
      </c>
      <c r="E1389" s="6">
        <f>'CONTROL ACTAS'!M634</f>
        <v>0</v>
      </c>
      <c r="F1389" s="7">
        <f>+'CONTROL ACTAS'!F632</f>
        <v>0</v>
      </c>
      <c r="G1389" s="175">
        <f t="shared" si="54"/>
        <v>0</v>
      </c>
    </row>
    <row r="1390" spans="2:7" ht="26.4" x14ac:dyDescent="0.25">
      <c r="B1390" s="26">
        <f>'CONTROL ACTAS'!B635</f>
        <v>0</v>
      </c>
      <c r="C1390" s="1" t="str">
        <f>'CONTROL ACTAS'!C635</f>
        <v xml:space="preserve">PLAN DE APLICACIÓN DEL PROTOCOLO DE SEGURIDAD EN LA OBRA </v>
      </c>
      <c r="D1390" s="2"/>
      <c r="E1390" s="2"/>
      <c r="F1390" s="3">
        <f>+'CONTROL ACTAS'!F633</f>
        <v>1762540</v>
      </c>
      <c r="G1390" s="27"/>
    </row>
    <row r="1391" spans="2:7" x14ac:dyDescent="0.25">
      <c r="B1391" s="28">
        <f>'CONTROL ACTAS'!B636</f>
        <v>1</v>
      </c>
      <c r="C1391" s="5" t="str">
        <f>'CONTROL ACTAS'!C636</f>
        <v>Termómetro digital infrarrojo</v>
      </c>
      <c r="D1391" s="4" t="str">
        <f>'CONTROL ACTAS'!D636</f>
        <v>Un</v>
      </c>
      <c r="E1391" s="6">
        <f>'CONTROL ACTAS'!M636</f>
        <v>0</v>
      </c>
      <c r="F1391" s="7">
        <f>+'CONTROL ACTAS'!F634</f>
        <v>0</v>
      </c>
      <c r="G1391" s="29">
        <f t="shared" si="54"/>
        <v>0</v>
      </c>
    </row>
    <row r="1392" spans="2:7" x14ac:dyDescent="0.25">
      <c r="B1392" s="28">
        <f>'CONTROL ACTAS'!B637</f>
        <v>2</v>
      </c>
      <c r="C1392" s="5" t="str">
        <f>'CONTROL ACTAS'!C637</f>
        <v>Bomba de espalda</v>
      </c>
      <c r="D1392" s="4" t="str">
        <f>'CONTROL ACTAS'!D637</f>
        <v>Un</v>
      </c>
      <c r="E1392" s="6">
        <f>'CONTROL ACTAS'!M637</f>
        <v>0</v>
      </c>
      <c r="F1392" s="7">
        <f>+'CONTROL ACTAS'!F635</f>
        <v>0</v>
      </c>
      <c r="G1392" s="29">
        <f t="shared" si="54"/>
        <v>0</v>
      </c>
    </row>
    <row r="1393" spans="2:9" x14ac:dyDescent="0.25">
      <c r="B1393" s="28">
        <f>'CONTROL ACTAS'!B638</f>
        <v>3</v>
      </c>
      <c r="C1393" s="5" t="str">
        <f>'CONTROL ACTAS'!C638</f>
        <v>Alcohol antiséptico al 70%</v>
      </c>
      <c r="D1393" s="4" t="str">
        <f>'CONTROL ACTAS'!D638</f>
        <v>Lt</v>
      </c>
      <c r="E1393" s="6">
        <f>'CONTROL ACTAS'!M638</f>
        <v>0</v>
      </c>
      <c r="F1393" s="7">
        <f>+'CONTROL ACTAS'!F636</f>
        <v>160000</v>
      </c>
      <c r="G1393" s="29">
        <f t="shared" si="54"/>
        <v>0</v>
      </c>
    </row>
    <row r="1394" spans="2:9" x14ac:dyDescent="0.25">
      <c r="B1394" s="28">
        <f>'CONTROL ACTAS'!B639</f>
        <v>4</v>
      </c>
      <c r="C1394" s="5" t="str">
        <f>'CONTROL ACTAS'!C639</f>
        <v>Gel antibacterial</v>
      </c>
      <c r="D1394" s="4" t="str">
        <f>'CONTROL ACTAS'!D639</f>
        <v>Lt</v>
      </c>
      <c r="E1394" s="6">
        <f>'CONTROL ACTAS'!M639</f>
        <v>0</v>
      </c>
      <c r="F1394" s="7">
        <f>+'CONTROL ACTAS'!F637</f>
        <v>140000</v>
      </c>
      <c r="G1394" s="29">
        <f t="shared" si="54"/>
        <v>0</v>
      </c>
    </row>
    <row r="1395" spans="2:9" x14ac:dyDescent="0.25">
      <c r="B1395" s="28">
        <f>'CONTROL ACTAS'!B640</f>
        <v>5</v>
      </c>
      <c r="C1395" s="5" t="str">
        <f>'CONTROL ACTAS'!C640</f>
        <v>Jabón líquido antibacterial</v>
      </c>
      <c r="D1395" s="4" t="str">
        <f>'CONTROL ACTAS'!D640</f>
        <v>Lt</v>
      </c>
      <c r="E1395" s="6">
        <f>'CONTROL ACTAS'!M640</f>
        <v>0</v>
      </c>
      <c r="F1395" s="7">
        <f>+'CONTROL ACTAS'!F638</f>
        <v>13000</v>
      </c>
      <c r="G1395" s="29">
        <f t="shared" si="54"/>
        <v>0</v>
      </c>
    </row>
    <row r="1396" spans="2:9" x14ac:dyDescent="0.25">
      <c r="B1396" s="28">
        <f>'CONTROL ACTAS'!B641</f>
        <v>6</v>
      </c>
      <c r="C1396" s="5" t="str">
        <f>'CONTROL ACTAS'!C641</f>
        <v>Hipoclorito de uso doméstico</v>
      </c>
      <c r="D1396" s="4" t="str">
        <f>'CONTROL ACTAS'!D641</f>
        <v>Lt</v>
      </c>
      <c r="E1396" s="6">
        <f>'CONTROL ACTAS'!M641</f>
        <v>0</v>
      </c>
      <c r="F1396" s="7">
        <f>+'CONTROL ACTAS'!F639</f>
        <v>11000</v>
      </c>
      <c r="G1396" s="29">
        <f t="shared" ref="G1396:G1398" si="55">ROUND(E1396*F1396,0)</f>
        <v>0</v>
      </c>
    </row>
    <row r="1397" spans="2:9" x14ac:dyDescent="0.25">
      <c r="B1397" s="28">
        <f>'CONTROL ACTAS'!B642</f>
        <v>7</v>
      </c>
      <c r="C1397" s="5" t="str">
        <f>'CONTROL ACTAS'!C642</f>
        <v>Tapabocas reutilizable en tela</v>
      </c>
      <c r="D1397" s="4" t="str">
        <f>'CONTROL ACTAS'!D642</f>
        <v>Un</v>
      </c>
      <c r="E1397" s="6">
        <f>'CONTROL ACTAS'!M642</f>
        <v>0</v>
      </c>
      <c r="F1397" s="7">
        <f>+'CONTROL ACTAS'!F640</f>
        <v>7000</v>
      </c>
      <c r="G1397" s="29">
        <f t="shared" si="55"/>
        <v>0</v>
      </c>
    </row>
    <row r="1398" spans="2:9" x14ac:dyDescent="0.25">
      <c r="B1398" s="28">
        <f>'CONTROL ACTAS'!B643</f>
        <v>8</v>
      </c>
      <c r="C1398" s="5" t="str">
        <f>'CONTROL ACTAS'!C643</f>
        <v>Guantes de nitrilo</v>
      </c>
      <c r="D1398" s="4" t="str">
        <f>'CONTROL ACTAS'!D643</f>
        <v>Par</v>
      </c>
      <c r="E1398" s="6">
        <f>'CONTROL ACTAS'!M643</f>
        <v>0</v>
      </c>
      <c r="F1398" s="7">
        <f>+'CONTROL ACTAS'!F641</f>
        <v>1100</v>
      </c>
      <c r="G1398" s="29">
        <f t="shared" si="55"/>
        <v>0</v>
      </c>
    </row>
    <row r="1399" spans="2:9" ht="26.4" x14ac:dyDescent="0.25">
      <c r="B1399" s="45">
        <f>'CONTROL ACTAS'!B644</f>
        <v>9</v>
      </c>
      <c r="C1399" s="13" t="str">
        <f>'CONTROL ACTAS'!C644</f>
        <v>Inspector Seguridad y Salud en el Trabajo (Si  no se cuenta con inspector o tecnólogo SST en AIU)</v>
      </c>
      <c r="D1399" s="12" t="str">
        <f>'CONTROL ACTAS'!D644</f>
        <v>Mes</v>
      </c>
      <c r="E1399" s="14">
        <f>'CONTROL ACTAS'!M644</f>
        <v>0</v>
      </c>
      <c r="F1399" s="15">
        <f>+'CONTROL ACTAS'!F642</f>
        <v>2000</v>
      </c>
      <c r="G1399" s="48">
        <f t="shared" ref="G1399" si="56">ROUND(E1399*F1399,0)</f>
        <v>0</v>
      </c>
    </row>
    <row r="1400" spans="2:9" x14ac:dyDescent="0.25">
      <c r="B1400" s="68"/>
      <c r="C1400" s="19"/>
      <c r="D1400" s="131"/>
      <c r="E1400" s="6"/>
      <c r="F1400" s="7"/>
      <c r="G1400" s="37">
        <f>SUM(G1391:G1399)</f>
        <v>0</v>
      </c>
    </row>
    <row r="1401" spans="2:9" x14ac:dyDescent="0.25">
      <c r="B1401" s="142"/>
      <c r="C1401" s="143"/>
      <c r="D1401" s="143"/>
      <c r="E1401" s="144"/>
      <c r="F1401" s="145"/>
      <c r="G1401" s="177">
        <f>G1400+G1389+G1366+G1360+G1350</f>
        <v>0</v>
      </c>
    </row>
    <row r="1402" spans="2:9" ht="14.4" thickBot="1" x14ac:dyDescent="0.3">
      <c r="B1402" s="141" t="s">
        <v>936</v>
      </c>
      <c r="C1402" s="180"/>
      <c r="D1402" s="180"/>
      <c r="E1402" s="180"/>
      <c r="F1402" s="181"/>
      <c r="G1402" s="182" t="e">
        <f>G1327+G1401</f>
        <v>#REF!</v>
      </c>
      <c r="H1402" s="212"/>
      <c r="I1402" s="212"/>
    </row>
    <row r="1404" spans="2:9" x14ac:dyDescent="0.25">
      <c r="B1404" s="183"/>
      <c r="C1404" s="184"/>
      <c r="D1404" s="184"/>
      <c r="E1404" s="184"/>
      <c r="F1404" s="185"/>
      <c r="G1404" s="186"/>
    </row>
    <row r="1405" spans="2:9" x14ac:dyDescent="0.25">
      <c r="B1405" s="187" t="s">
        <v>1023</v>
      </c>
      <c r="C1405" s="188"/>
      <c r="D1405" s="188"/>
      <c r="E1405" s="188"/>
      <c r="F1405" s="189"/>
      <c r="G1405" s="190"/>
    </row>
    <row r="1406" spans="2:9" x14ac:dyDescent="0.25">
      <c r="B1406" s="187" t="s">
        <v>1024</v>
      </c>
      <c r="C1406" s="188"/>
      <c r="D1406" s="188"/>
      <c r="E1406" s="188"/>
      <c r="F1406" s="189"/>
      <c r="G1406" s="190"/>
    </row>
    <row r="1407" spans="2:9" x14ac:dyDescent="0.25">
      <c r="B1407" s="187" t="s">
        <v>1025</v>
      </c>
      <c r="C1407" s="188"/>
      <c r="D1407" s="188"/>
      <c r="E1407" s="188"/>
      <c r="F1407" s="189"/>
      <c r="G1407" s="190"/>
    </row>
    <row r="1408" spans="2:9" x14ac:dyDescent="0.25">
      <c r="B1408" s="187" t="s">
        <v>1026</v>
      </c>
      <c r="C1408" s="188"/>
      <c r="D1408" s="188"/>
      <c r="E1408" s="188"/>
      <c r="F1408" s="189"/>
      <c r="G1408" s="190"/>
    </row>
    <row r="1409" spans="2:7" x14ac:dyDescent="0.25">
      <c r="B1409" s="187" t="s">
        <v>1027</v>
      </c>
      <c r="C1409" s="188"/>
      <c r="D1409" s="188"/>
      <c r="E1409" s="188"/>
      <c r="F1409" s="189"/>
      <c r="G1409" s="190"/>
    </row>
    <row r="1410" spans="2:7" x14ac:dyDescent="0.25">
      <c r="B1410" s="187" t="s">
        <v>1089</v>
      </c>
      <c r="C1410" s="188"/>
      <c r="D1410" s="188"/>
      <c r="E1410" s="188"/>
      <c r="F1410" s="189"/>
      <c r="G1410" s="190"/>
    </row>
    <row r="1411" spans="2:7" x14ac:dyDescent="0.25">
      <c r="B1411" s="187"/>
      <c r="C1411" s="188"/>
      <c r="D1411" s="188"/>
      <c r="E1411" s="188"/>
      <c r="F1411" s="189"/>
      <c r="G1411" s="190"/>
    </row>
    <row r="1412" spans="2:7" x14ac:dyDescent="0.25">
      <c r="B1412" s="192"/>
      <c r="C1412" s="188"/>
      <c r="D1412" s="188"/>
      <c r="E1412" s="188"/>
      <c r="F1412" s="189"/>
      <c r="G1412" s="190"/>
    </row>
    <row r="1413" spans="2:7" x14ac:dyDescent="0.25">
      <c r="B1413" s="188"/>
      <c r="C1413" s="188"/>
      <c r="D1413" s="188"/>
      <c r="E1413" s="188"/>
      <c r="F1413" s="189"/>
      <c r="G1413" s="190"/>
    </row>
    <row r="1414" spans="2:7" x14ac:dyDescent="0.25">
      <c r="B1414" s="187"/>
      <c r="C1414" s="188"/>
      <c r="D1414" s="188"/>
      <c r="E1414" s="188"/>
      <c r="F1414" s="189"/>
      <c r="G1414" s="190"/>
    </row>
    <row r="1415" spans="2:7" x14ac:dyDescent="0.25">
      <c r="B1415" s="187" t="s">
        <v>1028</v>
      </c>
      <c r="C1415" s="188"/>
      <c r="D1415" s="188"/>
      <c r="E1415" s="188" t="s">
        <v>1029</v>
      </c>
      <c r="F1415" s="189"/>
      <c r="G1415" s="190"/>
    </row>
    <row r="1416" spans="2:7" x14ac:dyDescent="0.25">
      <c r="B1416" s="191" t="s">
        <v>1030</v>
      </c>
      <c r="C1416" s="188"/>
      <c r="D1416" s="188"/>
      <c r="E1416" s="192" t="s">
        <v>1032</v>
      </c>
      <c r="F1416" s="189"/>
      <c r="G1416" s="190"/>
    </row>
    <row r="1417" spans="2:7" x14ac:dyDescent="0.25">
      <c r="B1417" s="187" t="s">
        <v>1031</v>
      </c>
      <c r="C1417" s="188"/>
      <c r="D1417" s="188"/>
      <c r="E1417" s="188" t="s">
        <v>1033</v>
      </c>
      <c r="F1417" s="189"/>
      <c r="G1417" s="190"/>
    </row>
    <row r="1418" spans="2:7" x14ac:dyDescent="0.25">
      <c r="B1418" s="187"/>
      <c r="C1418" s="188"/>
      <c r="D1418" s="188"/>
      <c r="E1418" s="188"/>
      <c r="F1418" s="189"/>
      <c r="G1418" s="190"/>
    </row>
    <row r="1419" spans="2:7" x14ac:dyDescent="0.25">
      <c r="B1419" s="187"/>
      <c r="C1419" s="188"/>
      <c r="D1419" s="188"/>
      <c r="E1419" s="188"/>
      <c r="F1419" s="189"/>
      <c r="G1419" s="190"/>
    </row>
    <row r="1420" spans="2:7" x14ac:dyDescent="0.25">
      <c r="B1420" s="187"/>
      <c r="C1420" s="188"/>
      <c r="D1420" s="188"/>
      <c r="E1420" s="188"/>
      <c r="F1420" s="189"/>
      <c r="G1420" s="190"/>
    </row>
  </sheetData>
  <protectedRanges>
    <protectedRange sqref="B712:E1123 B18:E429 B431:E630 B1125:E1324" name="Columnas A a D"/>
    <protectedRange sqref="B636:D676 D679:D681 D684:D686 D688:D690 C695 B1330:D1370 D1373:D1375 D1378:D1380 D1382:D1384 C1389" name="EDIT_PMA_1_1"/>
    <protectedRange sqref="E636:F638 E1330:F1370 F639:F676 E639:E705" name="EDIT_PMA_3_1"/>
    <protectedRange sqref="F688:F692 F694:F695 B688:C692 B694:C694 D691 B682:D682 B684:C686 B679:C681 F684:F686 B695 F1382:F1386 F1388:F1389 B1382:C1386 B1388:C1388 D1385:E1385 B1376:F1376 B1378:C1380 B1373:C1375 E1373:F1375 E1378:F1380 E1382:E1384 B1389 F679:F682" name="EDIT_PMT_1_1"/>
  </protectedRanges>
  <autoFilter ref="B17:G1402" xr:uid="{9A75950E-7993-4EBE-A275-1956B1ABEBCD}"/>
  <mergeCells count="9">
    <mergeCell ref="C9:G9"/>
    <mergeCell ref="C10:G10"/>
    <mergeCell ref="C11:G11"/>
    <mergeCell ref="B13:G14"/>
    <mergeCell ref="B1:B4"/>
    <mergeCell ref="B6:G6"/>
    <mergeCell ref="C1:F4"/>
    <mergeCell ref="C7:G7"/>
    <mergeCell ref="C8:G8"/>
  </mergeCells>
  <phoneticPr fontId="19" type="noConversion"/>
  <conditionalFormatting sqref="B19:D20">
    <cfRule type="cellIs" dxfId="269" priority="647" operator="notEqual">
      <formula>0</formula>
    </cfRule>
  </conditionalFormatting>
  <conditionalFormatting sqref="B22:D45">
    <cfRule type="cellIs" dxfId="268" priority="651" operator="notEqual">
      <formula>0</formula>
    </cfRule>
  </conditionalFormatting>
  <conditionalFormatting sqref="B47:D51">
    <cfRule type="cellIs" dxfId="267" priority="668" operator="notEqual">
      <formula>0</formula>
    </cfRule>
  </conditionalFormatting>
  <conditionalFormatting sqref="B53:D56">
    <cfRule type="cellIs" dxfId="266" priority="655" operator="notEqual">
      <formula>0</formula>
    </cfRule>
  </conditionalFormatting>
  <conditionalFormatting sqref="B59:D63">
    <cfRule type="cellIs" dxfId="265" priority="643" operator="notEqual">
      <formula>0</formula>
    </cfRule>
  </conditionalFormatting>
  <conditionalFormatting sqref="B65:D69">
    <cfRule type="cellIs" dxfId="264" priority="639" operator="notEqual">
      <formula>0</formula>
    </cfRule>
  </conditionalFormatting>
  <conditionalFormatting sqref="B71:D75">
    <cfRule type="cellIs" dxfId="263" priority="635" operator="notEqual">
      <formula>0</formula>
    </cfRule>
  </conditionalFormatting>
  <conditionalFormatting sqref="B77:D80">
    <cfRule type="cellIs" dxfId="262" priority="631" operator="notEqual">
      <formula>0</formula>
    </cfRule>
  </conditionalFormatting>
  <conditionalFormatting sqref="B82:D83">
    <cfRule type="cellIs" dxfId="261" priority="627" operator="notEqual">
      <formula>0</formula>
    </cfRule>
  </conditionalFormatting>
  <conditionalFormatting sqref="B85:D89">
    <cfRule type="cellIs" dxfId="260" priority="623" operator="notEqual">
      <formula>0</formula>
    </cfRule>
  </conditionalFormatting>
  <conditionalFormatting sqref="B91:D98">
    <cfRule type="cellIs" dxfId="259" priority="619" operator="notEqual">
      <formula>0</formula>
    </cfRule>
  </conditionalFormatting>
  <conditionalFormatting sqref="B100:D107">
    <cfRule type="cellIs" dxfId="258" priority="615" operator="notEqual">
      <formula>0</formula>
    </cfRule>
  </conditionalFormatting>
  <conditionalFormatting sqref="B109:D111">
    <cfRule type="cellIs" dxfId="257" priority="611" operator="notEqual">
      <formula>0</formula>
    </cfRule>
  </conditionalFormatting>
  <conditionalFormatting sqref="B113:D173">
    <cfRule type="cellIs" dxfId="256" priority="607" operator="notEqual">
      <formula>0</formula>
    </cfRule>
  </conditionalFormatting>
  <conditionalFormatting sqref="B176:D193">
    <cfRule type="cellIs" dxfId="255" priority="603" operator="notEqual">
      <formula>0</formula>
    </cfRule>
  </conditionalFormatting>
  <conditionalFormatting sqref="B195:D213">
    <cfRule type="cellIs" dxfId="254" priority="599" operator="notEqual">
      <formula>0</formula>
    </cfRule>
  </conditionalFormatting>
  <conditionalFormatting sqref="B215:D225">
    <cfRule type="cellIs" dxfId="253" priority="595" operator="notEqual">
      <formula>0</formula>
    </cfRule>
  </conditionalFormatting>
  <conditionalFormatting sqref="B227:D231">
    <cfRule type="cellIs" dxfId="252" priority="591" operator="notEqual">
      <formula>0</formula>
    </cfRule>
  </conditionalFormatting>
  <conditionalFormatting sqref="B233:D241">
    <cfRule type="cellIs" dxfId="251" priority="587" operator="notEqual">
      <formula>0</formula>
    </cfRule>
  </conditionalFormatting>
  <conditionalFormatting sqref="B244:D259">
    <cfRule type="cellIs" dxfId="250" priority="583" operator="notEqual">
      <formula>0</formula>
    </cfRule>
  </conditionalFormatting>
  <conditionalFormatting sqref="B245:D259">
    <cfRule type="cellIs" dxfId="249" priority="673" operator="notEqual">
      <formula>0</formula>
    </cfRule>
  </conditionalFormatting>
  <conditionalFormatting sqref="B261:D264">
    <cfRule type="cellIs" dxfId="248" priority="577" operator="notEqual">
      <formula>0</formula>
    </cfRule>
    <cfRule type="cellIs" dxfId="247" priority="581" operator="notEqual">
      <formula>0</formula>
    </cfRule>
  </conditionalFormatting>
  <conditionalFormatting sqref="B266:D273">
    <cfRule type="cellIs" dxfId="246" priority="571" operator="notEqual">
      <formula>0</formula>
    </cfRule>
    <cfRule type="cellIs" dxfId="245" priority="575" operator="notEqual">
      <formula>0</formula>
    </cfRule>
  </conditionalFormatting>
  <conditionalFormatting sqref="B275:D288">
    <cfRule type="cellIs" dxfId="244" priority="565" operator="notEqual">
      <formula>0</formula>
    </cfRule>
    <cfRule type="cellIs" dxfId="243" priority="569" operator="notEqual">
      <formula>0</formula>
    </cfRule>
  </conditionalFormatting>
  <conditionalFormatting sqref="B290:D305">
    <cfRule type="cellIs" dxfId="242" priority="559" operator="notEqual">
      <formula>0</formula>
    </cfRule>
    <cfRule type="cellIs" dxfId="241" priority="563" operator="notEqual">
      <formula>0</formula>
    </cfRule>
  </conditionalFormatting>
  <conditionalFormatting sqref="B308:D310">
    <cfRule type="cellIs" dxfId="240" priority="553" operator="notEqual">
      <formula>0</formula>
    </cfRule>
    <cfRule type="cellIs" dxfId="239" priority="557" operator="notEqual">
      <formula>0</formula>
    </cfRule>
  </conditionalFormatting>
  <conditionalFormatting sqref="B312:D318">
    <cfRule type="cellIs" dxfId="238" priority="547" operator="notEqual">
      <formula>0</formula>
    </cfRule>
    <cfRule type="cellIs" dxfId="237" priority="551" operator="notEqual">
      <formula>0</formula>
    </cfRule>
  </conditionalFormatting>
  <conditionalFormatting sqref="B320:D345">
    <cfRule type="cellIs" dxfId="236" priority="541" operator="notEqual">
      <formula>0</formula>
    </cfRule>
    <cfRule type="cellIs" dxfId="235" priority="545" operator="notEqual">
      <formula>0</formula>
    </cfRule>
  </conditionalFormatting>
  <conditionalFormatting sqref="B347:D350">
    <cfRule type="cellIs" dxfId="234" priority="535" operator="notEqual">
      <formula>0</formula>
    </cfRule>
    <cfRule type="cellIs" dxfId="233" priority="539" operator="notEqual">
      <formula>0</formula>
    </cfRule>
  </conditionalFormatting>
  <conditionalFormatting sqref="B352:D355">
    <cfRule type="cellIs" dxfId="232" priority="529" operator="notEqual">
      <formula>0</formula>
    </cfRule>
    <cfRule type="cellIs" dxfId="231" priority="533" operator="notEqual">
      <formula>0</formula>
    </cfRule>
  </conditionalFormatting>
  <conditionalFormatting sqref="B357:D365">
    <cfRule type="cellIs" dxfId="230" priority="523" operator="notEqual">
      <formula>0</formula>
    </cfRule>
    <cfRule type="cellIs" dxfId="229" priority="527" operator="notEqual">
      <formula>0</formula>
    </cfRule>
  </conditionalFormatting>
  <conditionalFormatting sqref="B367:D369">
    <cfRule type="cellIs" dxfId="228" priority="517" operator="notEqual">
      <formula>0</formula>
    </cfRule>
    <cfRule type="cellIs" dxfId="227" priority="521" operator="notEqual">
      <formula>0</formula>
    </cfRule>
  </conditionalFormatting>
  <conditionalFormatting sqref="B371:D399">
    <cfRule type="cellIs" dxfId="226" priority="511" operator="notEqual">
      <formula>0</formula>
    </cfRule>
    <cfRule type="cellIs" dxfId="225" priority="515" operator="notEqual">
      <formula>0</formula>
    </cfRule>
  </conditionalFormatting>
  <conditionalFormatting sqref="B401:D409">
    <cfRule type="cellIs" dxfId="224" priority="505" operator="notEqual">
      <formula>0</formula>
    </cfRule>
    <cfRule type="cellIs" dxfId="223" priority="509" operator="notEqual">
      <formula>0</formula>
    </cfRule>
  </conditionalFormatting>
  <conditionalFormatting sqref="B411:D415">
    <cfRule type="cellIs" dxfId="222" priority="499" operator="notEqual">
      <formula>0</formula>
    </cfRule>
    <cfRule type="cellIs" dxfId="221" priority="503" operator="notEqual">
      <formula>0</formula>
    </cfRule>
  </conditionalFormatting>
  <conditionalFormatting sqref="B417:D425">
    <cfRule type="cellIs" dxfId="220" priority="493" operator="notEqual">
      <formula>0</formula>
    </cfRule>
    <cfRule type="cellIs" dxfId="219" priority="497" operator="notEqual">
      <formula>0</formula>
    </cfRule>
  </conditionalFormatting>
  <conditionalFormatting sqref="B427:D429">
    <cfRule type="cellIs" dxfId="218" priority="487" operator="notEqual">
      <formula>0</formula>
    </cfRule>
    <cfRule type="cellIs" dxfId="217" priority="491" operator="notEqual">
      <formula>0</formula>
    </cfRule>
  </conditionalFormatting>
  <conditionalFormatting sqref="B431:D630">
    <cfRule type="cellIs" dxfId="216" priority="661" operator="notEqual">
      <formula>0</formula>
    </cfRule>
  </conditionalFormatting>
  <conditionalFormatting sqref="B638:D638">
    <cfRule type="cellIs" dxfId="215" priority="485" operator="notEqual">
      <formula>0</formula>
    </cfRule>
  </conditionalFormatting>
  <conditionalFormatting sqref="B640:D644">
    <cfRule type="cellIs" dxfId="214" priority="483" operator="notEqual">
      <formula>0</formula>
    </cfRule>
  </conditionalFormatting>
  <conditionalFormatting sqref="B646:D648">
    <cfRule type="cellIs" dxfId="213" priority="481" operator="notEqual">
      <formula>0</formula>
    </cfRule>
  </conditionalFormatting>
  <conditionalFormatting sqref="B650:D653">
    <cfRule type="cellIs" dxfId="212" priority="479" operator="notEqual">
      <formula>0</formula>
    </cfRule>
  </conditionalFormatting>
  <conditionalFormatting sqref="B655:D656">
    <cfRule type="cellIs" dxfId="211" priority="233" operator="notEqual">
      <formula>0</formula>
    </cfRule>
  </conditionalFormatting>
  <conditionalFormatting sqref="B659:D662">
    <cfRule type="cellIs" dxfId="210" priority="475" operator="notEqual">
      <formula>0</formula>
    </cfRule>
    <cfRule type="expression" dxfId="209" priority="476">
      <formula>AND($A659&lt;&gt;0,$D659&lt;&gt;0,$E659=0)</formula>
    </cfRule>
  </conditionalFormatting>
  <conditionalFormatting sqref="B664:D666">
    <cfRule type="cellIs" dxfId="208" priority="235" operator="notEqual">
      <formula>0</formula>
    </cfRule>
    <cfRule type="expression" dxfId="207" priority="236">
      <formula>AND($A664&lt;&gt;0,$D664&lt;&gt;0,$E664=0)</formula>
    </cfRule>
  </conditionalFormatting>
  <conditionalFormatting sqref="B669:D672">
    <cfRule type="cellIs" dxfId="206" priority="231" operator="notEqual">
      <formula>0</formula>
    </cfRule>
    <cfRule type="expression" dxfId="205" priority="232">
      <formula>AND($A669&lt;&gt;0,$D669&lt;&gt;0,$E669=0)</formula>
    </cfRule>
  </conditionalFormatting>
  <conditionalFormatting sqref="B679:D682">
    <cfRule type="cellIs" dxfId="204" priority="465" operator="notEqual">
      <formula>0</formula>
    </cfRule>
    <cfRule type="expression" dxfId="203" priority="466">
      <formula>AND($A679&lt;&gt;0,$D679&lt;&gt;0,$E679=0)</formula>
    </cfRule>
  </conditionalFormatting>
  <conditionalFormatting sqref="B684:D686">
    <cfRule type="cellIs" dxfId="202" priority="463" operator="notEqual">
      <formula>0</formula>
    </cfRule>
    <cfRule type="expression" dxfId="201" priority="464">
      <formula>AND($A684&lt;&gt;0,$D684&lt;&gt;0,$E684=0)</formula>
    </cfRule>
  </conditionalFormatting>
  <conditionalFormatting sqref="B688:D692">
    <cfRule type="cellIs" dxfId="200" priority="461" operator="notEqual">
      <formula>0</formula>
    </cfRule>
    <cfRule type="expression" dxfId="199" priority="462">
      <formula>AND($A688&lt;&gt;0,$D688&lt;&gt;0,$E688=0)</formula>
    </cfRule>
  </conditionalFormatting>
  <conditionalFormatting sqref="B694:D695">
    <cfRule type="cellIs" dxfId="198" priority="451" operator="notEqual">
      <formula>0</formula>
    </cfRule>
    <cfRule type="expression" dxfId="197" priority="452">
      <formula>AND($A694&lt;&gt;0,$D694&lt;&gt;0,$E694=0)</formula>
    </cfRule>
  </conditionalFormatting>
  <conditionalFormatting sqref="B697:D705 B706:E707">
    <cfRule type="expression" dxfId="196" priority="224">
      <formula>AND($A697&lt;&gt;0,$D697&lt;&gt;0,$E697=0)</formula>
    </cfRule>
  </conditionalFormatting>
  <conditionalFormatting sqref="B697:D707">
    <cfRule type="cellIs" dxfId="195" priority="223" operator="notEqual">
      <formula>0</formula>
    </cfRule>
  </conditionalFormatting>
  <conditionalFormatting sqref="B709:D709">
    <cfRule type="cellIs" dxfId="194" priority="457" operator="notEqual">
      <formula>0</formula>
    </cfRule>
  </conditionalFormatting>
  <conditionalFormatting sqref="B713:D714">
    <cfRule type="cellIs" dxfId="193" priority="203" operator="notEqual">
      <formula>0</formula>
    </cfRule>
  </conditionalFormatting>
  <conditionalFormatting sqref="B716:D739">
    <cfRule type="cellIs" dxfId="192" priority="207" operator="notEqual">
      <formula>0</formula>
    </cfRule>
  </conditionalFormatting>
  <conditionalFormatting sqref="B741:D745">
    <cfRule type="cellIs" dxfId="191" priority="217" operator="notEqual">
      <formula>0</formula>
    </cfRule>
  </conditionalFormatting>
  <conditionalFormatting sqref="B747:D750">
    <cfRule type="cellIs" dxfId="190" priority="211" operator="notEqual">
      <formula>0</formula>
    </cfRule>
  </conditionalFormatting>
  <conditionalFormatting sqref="B753:D757">
    <cfRule type="cellIs" dxfId="189" priority="199" operator="notEqual">
      <formula>0</formula>
    </cfRule>
  </conditionalFormatting>
  <conditionalFormatting sqref="B759:D763">
    <cfRule type="cellIs" dxfId="188" priority="195" operator="notEqual">
      <formula>0</formula>
    </cfRule>
  </conditionalFormatting>
  <conditionalFormatting sqref="B765:D769">
    <cfRule type="cellIs" dxfId="187" priority="191" operator="notEqual">
      <formula>0</formula>
    </cfRule>
  </conditionalFormatting>
  <conditionalFormatting sqref="B771:D774">
    <cfRule type="cellIs" dxfId="186" priority="187" operator="notEqual">
      <formula>0</formula>
    </cfRule>
  </conditionalFormatting>
  <conditionalFormatting sqref="B776:D777">
    <cfRule type="cellIs" dxfId="185" priority="183" operator="notEqual">
      <formula>0</formula>
    </cfRule>
  </conditionalFormatting>
  <conditionalFormatting sqref="B779:D783">
    <cfRule type="cellIs" dxfId="184" priority="179" operator="notEqual">
      <formula>0</formula>
    </cfRule>
  </conditionalFormatting>
  <conditionalFormatting sqref="B785:D792">
    <cfRule type="cellIs" dxfId="183" priority="175" operator="notEqual">
      <formula>0</formula>
    </cfRule>
  </conditionalFormatting>
  <conditionalFormatting sqref="B794:D801">
    <cfRule type="cellIs" dxfId="182" priority="171" operator="notEqual">
      <formula>0</formula>
    </cfRule>
  </conditionalFormatting>
  <conditionalFormatting sqref="B803:D805">
    <cfRule type="cellIs" dxfId="181" priority="167" operator="notEqual">
      <formula>0</formula>
    </cfRule>
  </conditionalFormatting>
  <conditionalFormatting sqref="B807:D867">
    <cfRule type="cellIs" dxfId="180" priority="163" operator="notEqual">
      <formula>0</formula>
    </cfRule>
  </conditionalFormatting>
  <conditionalFormatting sqref="B870:D887">
    <cfRule type="cellIs" dxfId="179" priority="159" operator="notEqual">
      <formula>0</formula>
    </cfRule>
  </conditionalFormatting>
  <conditionalFormatting sqref="B889:D907">
    <cfRule type="cellIs" dxfId="178" priority="155" operator="notEqual">
      <formula>0</formula>
    </cfRule>
  </conditionalFormatting>
  <conditionalFormatting sqref="B909:D919">
    <cfRule type="cellIs" dxfId="177" priority="151" operator="notEqual">
      <formula>0</formula>
    </cfRule>
  </conditionalFormatting>
  <conditionalFormatting sqref="B921:D925">
    <cfRule type="cellIs" dxfId="176" priority="147" operator="notEqual">
      <formula>0</formula>
    </cfRule>
  </conditionalFormatting>
  <conditionalFormatting sqref="B927:D935">
    <cfRule type="cellIs" dxfId="175" priority="143" operator="notEqual">
      <formula>0</formula>
    </cfRule>
  </conditionalFormatting>
  <conditionalFormatting sqref="B938:D953">
    <cfRule type="cellIs" dxfId="174" priority="139" operator="notEqual">
      <formula>0</formula>
    </cfRule>
  </conditionalFormatting>
  <conditionalFormatting sqref="B939:D953">
    <cfRule type="cellIs" dxfId="173" priority="221" operator="notEqual">
      <formula>0</formula>
    </cfRule>
  </conditionalFormatting>
  <conditionalFormatting sqref="B955:D958">
    <cfRule type="cellIs" dxfId="172" priority="133" operator="notEqual">
      <formula>0</formula>
    </cfRule>
    <cfRule type="cellIs" dxfId="171" priority="137" operator="notEqual">
      <formula>0</formula>
    </cfRule>
  </conditionalFormatting>
  <conditionalFormatting sqref="B960:D967">
    <cfRule type="cellIs" dxfId="170" priority="127" operator="notEqual">
      <formula>0</formula>
    </cfRule>
    <cfRule type="cellIs" dxfId="169" priority="131" operator="notEqual">
      <formula>0</formula>
    </cfRule>
  </conditionalFormatting>
  <conditionalFormatting sqref="B969:D982">
    <cfRule type="cellIs" dxfId="168" priority="121" operator="notEqual">
      <formula>0</formula>
    </cfRule>
    <cfRule type="cellIs" dxfId="167" priority="125" operator="notEqual">
      <formula>0</formula>
    </cfRule>
  </conditionalFormatting>
  <conditionalFormatting sqref="B984:D999">
    <cfRule type="cellIs" dxfId="166" priority="115" operator="notEqual">
      <formula>0</formula>
    </cfRule>
    <cfRule type="cellIs" dxfId="165" priority="119" operator="notEqual">
      <formula>0</formula>
    </cfRule>
  </conditionalFormatting>
  <conditionalFormatting sqref="B1002:D1004">
    <cfRule type="cellIs" dxfId="164" priority="109" operator="notEqual">
      <formula>0</formula>
    </cfRule>
    <cfRule type="cellIs" dxfId="163" priority="113" operator="notEqual">
      <formula>0</formula>
    </cfRule>
  </conditionalFormatting>
  <conditionalFormatting sqref="B1006:D1012">
    <cfRule type="cellIs" dxfId="162" priority="103" operator="notEqual">
      <formula>0</formula>
    </cfRule>
    <cfRule type="cellIs" dxfId="161" priority="107" operator="notEqual">
      <formula>0</formula>
    </cfRule>
  </conditionalFormatting>
  <conditionalFormatting sqref="B1014:D1039">
    <cfRule type="cellIs" dxfId="160" priority="97" operator="notEqual">
      <formula>0</formula>
    </cfRule>
    <cfRule type="cellIs" dxfId="159" priority="101" operator="notEqual">
      <formula>0</formula>
    </cfRule>
  </conditionalFormatting>
  <conditionalFormatting sqref="B1041:D1044">
    <cfRule type="cellIs" dxfId="158" priority="91" operator="notEqual">
      <formula>0</formula>
    </cfRule>
    <cfRule type="cellIs" dxfId="157" priority="95" operator="notEqual">
      <formula>0</formula>
    </cfRule>
  </conditionalFormatting>
  <conditionalFormatting sqref="B1046:D1049">
    <cfRule type="cellIs" dxfId="156" priority="85" operator="notEqual">
      <formula>0</formula>
    </cfRule>
    <cfRule type="cellIs" dxfId="155" priority="89" operator="notEqual">
      <formula>0</formula>
    </cfRule>
  </conditionalFormatting>
  <conditionalFormatting sqref="B1051:D1059">
    <cfRule type="cellIs" dxfId="154" priority="79" operator="notEqual">
      <formula>0</formula>
    </cfRule>
    <cfRule type="cellIs" dxfId="153" priority="83" operator="notEqual">
      <formula>0</formula>
    </cfRule>
  </conditionalFormatting>
  <conditionalFormatting sqref="B1061:D1063">
    <cfRule type="cellIs" dxfId="152" priority="73" operator="notEqual">
      <formula>0</formula>
    </cfRule>
    <cfRule type="cellIs" dxfId="151" priority="77" operator="notEqual">
      <formula>0</formula>
    </cfRule>
  </conditionalFormatting>
  <conditionalFormatting sqref="B1065:D1093">
    <cfRule type="cellIs" dxfId="150" priority="67" operator="notEqual">
      <formula>0</formula>
    </cfRule>
    <cfRule type="cellIs" dxfId="149" priority="71" operator="notEqual">
      <formula>0</formula>
    </cfRule>
  </conditionalFormatting>
  <conditionalFormatting sqref="B1095:D1103">
    <cfRule type="cellIs" dxfId="148" priority="61" operator="notEqual">
      <formula>0</formula>
    </cfRule>
    <cfRule type="cellIs" dxfId="147" priority="65" operator="notEqual">
      <formula>0</formula>
    </cfRule>
  </conditionalFormatting>
  <conditionalFormatting sqref="B1105:D1109">
    <cfRule type="cellIs" dxfId="146" priority="55" operator="notEqual">
      <formula>0</formula>
    </cfRule>
    <cfRule type="cellIs" dxfId="145" priority="59" operator="notEqual">
      <formula>0</formula>
    </cfRule>
  </conditionalFormatting>
  <conditionalFormatting sqref="B1111:D1119">
    <cfRule type="cellIs" dxfId="144" priority="49" operator="notEqual">
      <formula>0</formula>
    </cfRule>
    <cfRule type="cellIs" dxfId="143" priority="53" operator="notEqual">
      <formula>0</formula>
    </cfRule>
  </conditionalFormatting>
  <conditionalFormatting sqref="B1121:D1123">
    <cfRule type="cellIs" dxfId="142" priority="43" operator="notEqual">
      <formula>0</formula>
    </cfRule>
    <cfRule type="cellIs" dxfId="141" priority="47" operator="notEqual">
      <formula>0</formula>
    </cfRule>
  </conditionalFormatting>
  <conditionalFormatting sqref="B1125:D1324">
    <cfRule type="cellIs" dxfId="140" priority="215" operator="notEqual">
      <formula>0</formula>
    </cfRule>
  </conditionalFormatting>
  <conditionalFormatting sqref="B1332:D1332">
    <cfRule type="cellIs" dxfId="139" priority="41" operator="notEqual">
      <formula>0</formula>
    </cfRule>
  </conditionalFormatting>
  <conditionalFormatting sqref="B1334:D1338">
    <cfRule type="cellIs" dxfId="138" priority="39" operator="notEqual">
      <formula>0</formula>
    </cfRule>
  </conditionalFormatting>
  <conditionalFormatting sqref="B1340:D1342">
    <cfRule type="cellIs" dxfId="137" priority="37" operator="notEqual">
      <formula>0</formula>
    </cfRule>
  </conditionalFormatting>
  <conditionalFormatting sqref="B1344:D1347">
    <cfRule type="cellIs" dxfId="136" priority="35" operator="notEqual">
      <formula>0</formula>
    </cfRule>
  </conditionalFormatting>
  <conditionalFormatting sqref="B1349:D1350">
    <cfRule type="cellIs" dxfId="135" priority="11" operator="notEqual">
      <formula>0</formula>
    </cfRule>
  </conditionalFormatting>
  <conditionalFormatting sqref="B1353:D1356">
    <cfRule type="cellIs" dxfId="134" priority="31" operator="notEqual">
      <formula>0</formula>
    </cfRule>
  </conditionalFormatting>
  <conditionalFormatting sqref="B1358:D1360">
    <cfRule type="cellIs" dxfId="133" priority="13" operator="notEqual">
      <formula>0</formula>
    </cfRule>
  </conditionalFormatting>
  <conditionalFormatting sqref="B1363:D1366">
    <cfRule type="cellIs" dxfId="132" priority="9" operator="notEqual">
      <formula>0</formula>
    </cfRule>
  </conditionalFormatting>
  <conditionalFormatting sqref="B1373:D1376">
    <cfRule type="cellIs" dxfId="131" priority="25" operator="notEqual">
      <formula>0</formula>
    </cfRule>
  </conditionalFormatting>
  <conditionalFormatting sqref="B1378:D1380">
    <cfRule type="cellIs" dxfId="130" priority="23" operator="notEqual">
      <formula>0</formula>
    </cfRule>
  </conditionalFormatting>
  <conditionalFormatting sqref="B1382:D1386">
    <cfRule type="cellIs" dxfId="129" priority="21" operator="notEqual">
      <formula>0</formula>
    </cfRule>
  </conditionalFormatting>
  <conditionalFormatting sqref="B1388:D1389">
    <cfRule type="cellIs" dxfId="128" priority="15" operator="notEqual">
      <formula>0</formula>
    </cfRule>
  </conditionalFormatting>
  <conditionalFormatting sqref="B1391:D1401">
    <cfRule type="cellIs" dxfId="127" priority="3" operator="notEqual">
      <formula>0</formula>
    </cfRule>
  </conditionalFormatting>
  <conditionalFormatting sqref="B19:E20">
    <cfRule type="expression" dxfId="126" priority="648">
      <formula>AND($A19&lt;&gt;0,$D19&lt;&gt;0,$E19=0)</formula>
    </cfRule>
  </conditionalFormatting>
  <conditionalFormatting sqref="B22:E45">
    <cfRule type="expression" dxfId="125" priority="652">
      <formula>AND($A22&lt;&gt;0,$D22&lt;&gt;0,$E22=0)</formula>
    </cfRule>
  </conditionalFormatting>
  <conditionalFormatting sqref="B47:E51">
    <cfRule type="expression" dxfId="124" priority="669">
      <formula>AND($A47&lt;&gt;0,$D47&lt;&gt;0,$E47=0)</formula>
    </cfRule>
  </conditionalFormatting>
  <conditionalFormatting sqref="B53:E56">
    <cfRule type="expression" dxfId="123" priority="656">
      <formula>AND($A53&lt;&gt;0,$D53&lt;&gt;0,$E53=0)</formula>
    </cfRule>
  </conditionalFormatting>
  <conditionalFormatting sqref="B59:E63">
    <cfRule type="expression" dxfId="122" priority="644">
      <formula>AND($A59&lt;&gt;0,$D59&lt;&gt;0,$E59=0)</formula>
    </cfRule>
  </conditionalFormatting>
  <conditionalFormatting sqref="B65:E69">
    <cfRule type="expression" dxfId="121" priority="640">
      <formula>AND($A65&lt;&gt;0,$D65&lt;&gt;0,$E65=0)</formula>
    </cfRule>
  </conditionalFormatting>
  <conditionalFormatting sqref="B71:E75">
    <cfRule type="expression" dxfId="120" priority="636">
      <formula>AND($A71&lt;&gt;0,$D71&lt;&gt;0,$E71=0)</formula>
    </cfRule>
  </conditionalFormatting>
  <conditionalFormatting sqref="B77:E80">
    <cfRule type="expression" dxfId="119" priority="632">
      <formula>AND($A77&lt;&gt;0,$D77&lt;&gt;0,$E77=0)</formula>
    </cfRule>
  </conditionalFormatting>
  <conditionalFormatting sqref="B82:E83">
    <cfRule type="expression" dxfId="118" priority="628">
      <formula>AND($A82&lt;&gt;0,$D82&lt;&gt;0,$E82=0)</formula>
    </cfRule>
  </conditionalFormatting>
  <conditionalFormatting sqref="B85:E89">
    <cfRule type="expression" dxfId="117" priority="624">
      <formula>AND($A85&lt;&gt;0,$D85&lt;&gt;0,$E85=0)</formula>
    </cfRule>
  </conditionalFormatting>
  <conditionalFormatting sqref="B91:E98">
    <cfRule type="expression" dxfId="116" priority="620">
      <formula>AND($A91&lt;&gt;0,$D91&lt;&gt;0,$E91=0)</formula>
    </cfRule>
  </conditionalFormatting>
  <conditionalFormatting sqref="B100:E107">
    <cfRule type="expression" dxfId="115" priority="616">
      <formula>AND($A100&lt;&gt;0,$D100&lt;&gt;0,$E100=0)</formula>
    </cfRule>
  </conditionalFormatting>
  <conditionalFormatting sqref="B109:E111">
    <cfRule type="expression" dxfId="114" priority="612">
      <formula>AND($A109&lt;&gt;0,$D109&lt;&gt;0,$E109=0)</formula>
    </cfRule>
  </conditionalFormatting>
  <conditionalFormatting sqref="B113:E173">
    <cfRule type="expression" dxfId="113" priority="608">
      <formula>AND($A113&lt;&gt;0,$D113&lt;&gt;0,$E113=0)</formula>
    </cfRule>
  </conditionalFormatting>
  <conditionalFormatting sqref="B176:E193">
    <cfRule type="expression" dxfId="112" priority="604">
      <formula>AND($A176&lt;&gt;0,$D176&lt;&gt;0,$E176=0)</formula>
    </cfRule>
  </conditionalFormatting>
  <conditionalFormatting sqref="B195:E213">
    <cfRule type="expression" dxfId="111" priority="600">
      <formula>AND($A195&lt;&gt;0,$D195&lt;&gt;0,$E195=0)</formula>
    </cfRule>
  </conditionalFormatting>
  <conditionalFormatting sqref="B215:E225">
    <cfRule type="expression" dxfId="110" priority="596">
      <formula>AND($A215&lt;&gt;0,$D215&lt;&gt;0,$E215=0)</formula>
    </cfRule>
  </conditionalFormatting>
  <conditionalFormatting sqref="B227:E231">
    <cfRule type="expression" dxfId="109" priority="592">
      <formula>AND($A227&lt;&gt;0,$D227&lt;&gt;0,$E227=0)</formula>
    </cfRule>
  </conditionalFormatting>
  <conditionalFormatting sqref="B233:E241">
    <cfRule type="expression" dxfId="108" priority="588">
      <formula>AND($A233&lt;&gt;0,$D233&lt;&gt;0,$E233=0)</formula>
    </cfRule>
  </conditionalFormatting>
  <conditionalFormatting sqref="B244:E259">
    <cfRule type="expression" dxfId="107" priority="584">
      <formula>AND($A244&lt;&gt;0,$D244&lt;&gt;0,$E244=0)</formula>
    </cfRule>
  </conditionalFormatting>
  <conditionalFormatting sqref="B245:E259">
    <cfRule type="expression" dxfId="106" priority="674">
      <formula>AND($A245&lt;&gt;0,$D245&lt;&gt;0,$E245=0)</formula>
    </cfRule>
  </conditionalFormatting>
  <conditionalFormatting sqref="B261:E264">
    <cfRule type="expression" dxfId="105" priority="578">
      <formula>AND($A261&lt;&gt;0,$D261&lt;&gt;0,$E261=0)</formula>
    </cfRule>
    <cfRule type="expression" dxfId="104" priority="582">
      <formula>AND($A261&lt;&gt;0,$D261&lt;&gt;0,$E261=0)</formula>
    </cfRule>
  </conditionalFormatting>
  <conditionalFormatting sqref="B266:E273">
    <cfRule type="expression" dxfId="103" priority="572">
      <formula>AND($A266&lt;&gt;0,$D266&lt;&gt;0,$E266=0)</formula>
    </cfRule>
    <cfRule type="expression" dxfId="102" priority="576">
      <formula>AND($A266&lt;&gt;0,$D266&lt;&gt;0,$E266=0)</formula>
    </cfRule>
  </conditionalFormatting>
  <conditionalFormatting sqref="B275:E288">
    <cfRule type="expression" dxfId="101" priority="566">
      <formula>AND($A275&lt;&gt;0,$D275&lt;&gt;0,$E275=0)</formula>
    </cfRule>
    <cfRule type="expression" dxfId="100" priority="570">
      <formula>AND($A275&lt;&gt;0,$D275&lt;&gt;0,$E275=0)</formula>
    </cfRule>
  </conditionalFormatting>
  <conditionalFormatting sqref="B290:E305">
    <cfRule type="expression" dxfId="99" priority="560">
      <formula>AND($A290&lt;&gt;0,$D290&lt;&gt;0,$E290=0)</formula>
    </cfRule>
    <cfRule type="expression" dxfId="98" priority="564">
      <formula>AND($A290&lt;&gt;0,$D290&lt;&gt;0,$E290=0)</formula>
    </cfRule>
  </conditionalFormatting>
  <conditionalFormatting sqref="B308:E310">
    <cfRule type="expression" dxfId="97" priority="554">
      <formula>AND($A308&lt;&gt;0,$D308&lt;&gt;0,$E308=0)</formula>
    </cfRule>
    <cfRule type="expression" dxfId="96" priority="558">
      <formula>AND($A308&lt;&gt;0,$D308&lt;&gt;0,$E308=0)</formula>
    </cfRule>
  </conditionalFormatting>
  <conditionalFormatting sqref="B312:E318">
    <cfRule type="expression" dxfId="95" priority="548">
      <formula>AND($A312&lt;&gt;0,$D312&lt;&gt;0,$E312=0)</formula>
    </cfRule>
    <cfRule type="expression" dxfId="94" priority="552">
      <formula>AND($A312&lt;&gt;0,$D312&lt;&gt;0,$E312=0)</formula>
    </cfRule>
  </conditionalFormatting>
  <conditionalFormatting sqref="B320:E345">
    <cfRule type="expression" dxfId="93" priority="542">
      <formula>AND($A320&lt;&gt;0,$D320&lt;&gt;0,$E320=0)</formula>
    </cfRule>
    <cfRule type="expression" dxfId="92" priority="546">
      <formula>AND($A320&lt;&gt;0,$D320&lt;&gt;0,$E320=0)</formula>
    </cfRule>
  </conditionalFormatting>
  <conditionalFormatting sqref="B347:E350">
    <cfRule type="expression" dxfId="91" priority="536">
      <formula>AND($A347&lt;&gt;0,$D347&lt;&gt;0,$E347=0)</formula>
    </cfRule>
    <cfRule type="expression" dxfId="90" priority="540">
      <formula>AND($A347&lt;&gt;0,$D347&lt;&gt;0,$E347=0)</formula>
    </cfRule>
  </conditionalFormatting>
  <conditionalFormatting sqref="B352:E355">
    <cfRule type="expression" dxfId="89" priority="530">
      <formula>AND($A352&lt;&gt;0,$D352&lt;&gt;0,$E352=0)</formula>
    </cfRule>
    <cfRule type="expression" dxfId="88" priority="534">
      <formula>AND($A352&lt;&gt;0,$D352&lt;&gt;0,$E352=0)</formula>
    </cfRule>
  </conditionalFormatting>
  <conditionalFormatting sqref="B357:E365">
    <cfRule type="expression" dxfId="87" priority="524">
      <formula>AND($A357&lt;&gt;0,$D357&lt;&gt;0,$E357=0)</formula>
    </cfRule>
    <cfRule type="expression" dxfId="86" priority="528">
      <formula>AND($A357&lt;&gt;0,$D357&lt;&gt;0,$E357=0)</formula>
    </cfRule>
  </conditionalFormatting>
  <conditionalFormatting sqref="B367:E369">
    <cfRule type="expression" dxfId="85" priority="518">
      <formula>AND($A367&lt;&gt;0,$D367&lt;&gt;0,$E367=0)</formula>
    </cfRule>
    <cfRule type="expression" dxfId="84" priority="522">
      <formula>AND($A367&lt;&gt;0,$D367&lt;&gt;0,$E367=0)</formula>
    </cfRule>
  </conditionalFormatting>
  <conditionalFormatting sqref="B371:E399">
    <cfRule type="expression" dxfId="83" priority="512">
      <formula>AND($A371&lt;&gt;0,$D371&lt;&gt;0,$E371=0)</formula>
    </cfRule>
    <cfRule type="expression" dxfId="82" priority="516">
      <formula>AND($A371&lt;&gt;0,$D371&lt;&gt;0,$E371=0)</formula>
    </cfRule>
  </conditionalFormatting>
  <conditionalFormatting sqref="B401:E409">
    <cfRule type="expression" dxfId="81" priority="506">
      <formula>AND($A401&lt;&gt;0,$D401&lt;&gt;0,$E401=0)</formula>
    </cfRule>
    <cfRule type="expression" dxfId="80" priority="510">
      <formula>AND($A401&lt;&gt;0,$D401&lt;&gt;0,$E401=0)</formula>
    </cfRule>
  </conditionalFormatting>
  <conditionalFormatting sqref="B411:E415">
    <cfRule type="expression" dxfId="79" priority="500">
      <formula>AND($A411&lt;&gt;0,$D411&lt;&gt;0,$E411=0)</formula>
    </cfRule>
    <cfRule type="expression" dxfId="78" priority="504">
      <formula>AND($A411&lt;&gt;0,$D411&lt;&gt;0,$E411=0)</formula>
    </cfRule>
  </conditionalFormatting>
  <conditionalFormatting sqref="B417:E425">
    <cfRule type="expression" dxfId="77" priority="494">
      <formula>AND($A417&lt;&gt;0,$D417&lt;&gt;0,$E417=0)</formula>
    </cfRule>
    <cfRule type="expression" dxfId="76" priority="498">
      <formula>AND($A417&lt;&gt;0,$D417&lt;&gt;0,$E417=0)</formula>
    </cfRule>
  </conditionalFormatting>
  <conditionalFormatting sqref="B427:E429">
    <cfRule type="expression" dxfId="75" priority="488">
      <formula>AND($A427&lt;&gt;0,$D427&lt;&gt;0,$E427=0)</formula>
    </cfRule>
    <cfRule type="expression" dxfId="74" priority="492">
      <formula>AND($A427&lt;&gt;0,$D427&lt;&gt;0,$E427=0)</formula>
    </cfRule>
  </conditionalFormatting>
  <conditionalFormatting sqref="B431:E630">
    <cfRule type="expression" dxfId="73" priority="662">
      <formula>AND($A431&lt;&gt;0,$D431&lt;&gt;0,$E431=0)</formula>
    </cfRule>
  </conditionalFormatting>
  <conditionalFormatting sqref="B638:E638 E694:E705">
    <cfRule type="expression" dxfId="72" priority="486">
      <formula>AND($A638&lt;&gt;0,$D638&lt;&gt;0,$E638=0)</formula>
    </cfRule>
  </conditionalFormatting>
  <conditionalFormatting sqref="B640:E644">
    <cfRule type="expression" dxfId="71" priority="484">
      <formula>AND($A640&lt;&gt;0,$D640&lt;&gt;0,$E640=0)</formula>
    </cfRule>
  </conditionalFormatting>
  <conditionalFormatting sqref="B646:E648">
    <cfRule type="expression" dxfId="70" priority="482">
      <formula>AND($A646&lt;&gt;0,$D646&lt;&gt;0,$E646=0)</formula>
    </cfRule>
  </conditionalFormatting>
  <conditionalFormatting sqref="B650:E653">
    <cfRule type="expression" dxfId="69" priority="480">
      <formula>AND($A650&lt;&gt;0,$D650&lt;&gt;0,$E650=0)</formula>
    </cfRule>
  </conditionalFormatting>
  <conditionalFormatting sqref="B655:E656">
    <cfRule type="expression" dxfId="68" priority="234">
      <formula>AND($A655&lt;&gt;0,$D655&lt;&gt;0,$E655=0)</formula>
    </cfRule>
  </conditionalFormatting>
  <conditionalFormatting sqref="B709:E709">
    <cfRule type="expression" dxfId="67" priority="458">
      <formula>AND($A709&lt;&gt;0,$D709&lt;&gt;0,$E709=0)</formula>
    </cfRule>
  </conditionalFormatting>
  <conditionalFormatting sqref="B713:E714">
    <cfRule type="expression" dxfId="66" priority="204">
      <formula>AND($A713&lt;&gt;0,$D713&lt;&gt;0,$E713=0)</formula>
    </cfRule>
  </conditionalFormatting>
  <conditionalFormatting sqref="B716:E739">
    <cfRule type="expression" dxfId="65" priority="208">
      <formula>AND($A716&lt;&gt;0,$D716&lt;&gt;0,$E716=0)</formula>
    </cfRule>
  </conditionalFormatting>
  <conditionalFormatting sqref="B741:E745">
    <cfRule type="expression" dxfId="64" priority="218">
      <formula>AND($A741&lt;&gt;0,$D741&lt;&gt;0,$E741=0)</formula>
    </cfRule>
  </conditionalFormatting>
  <conditionalFormatting sqref="B747:E750">
    <cfRule type="expression" dxfId="63" priority="212">
      <formula>AND($A747&lt;&gt;0,$D747&lt;&gt;0,$E747=0)</formula>
    </cfRule>
  </conditionalFormatting>
  <conditionalFormatting sqref="B753:E757">
    <cfRule type="expression" dxfId="62" priority="200">
      <formula>AND($A753&lt;&gt;0,$D753&lt;&gt;0,$E753=0)</formula>
    </cfRule>
  </conditionalFormatting>
  <conditionalFormatting sqref="B759:E763">
    <cfRule type="expression" dxfId="61" priority="196">
      <formula>AND($A759&lt;&gt;0,$D759&lt;&gt;0,$E759=0)</formula>
    </cfRule>
  </conditionalFormatting>
  <conditionalFormatting sqref="B765:E769">
    <cfRule type="expression" dxfId="60" priority="192">
      <formula>AND($A765&lt;&gt;0,$D765&lt;&gt;0,$E765=0)</formula>
    </cfRule>
  </conditionalFormatting>
  <conditionalFormatting sqref="B771:E774">
    <cfRule type="expression" dxfId="59" priority="188">
      <formula>AND($A771&lt;&gt;0,$D771&lt;&gt;0,$E771=0)</formula>
    </cfRule>
  </conditionalFormatting>
  <conditionalFormatting sqref="B776:E777">
    <cfRule type="expression" dxfId="58" priority="184">
      <formula>AND($A776&lt;&gt;0,$D776&lt;&gt;0,$E776=0)</formula>
    </cfRule>
  </conditionalFormatting>
  <conditionalFormatting sqref="B779:E783">
    <cfRule type="expression" dxfId="57" priority="180">
      <formula>AND($A779&lt;&gt;0,$D779&lt;&gt;0,$E779=0)</formula>
    </cfRule>
  </conditionalFormatting>
  <conditionalFormatting sqref="B785:E792">
    <cfRule type="expression" dxfId="56" priority="176">
      <formula>AND($A785&lt;&gt;0,$D785&lt;&gt;0,$E785=0)</formula>
    </cfRule>
  </conditionalFormatting>
  <conditionalFormatting sqref="B794:E801">
    <cfRule type="expression" dxfId="55" priority="172">
      <formula>AND($A794&lt;&gt;0,$D794&lt;&gt;0,$E794=0)</formula>
    </cfRule>
  </conditionalFormatting>
  <conditionalFormatting sqref="B803:E805">
    <cfRule type="expression" dxfId="54" priority="168">
      <formula>AND($A803&lt;&gt;0,$D803&lt;&gt;0,$E803=0)</formula>
    </cfRule>
  </conditionalFormatting>
  <conditionalFormatting sqref="B807:E867">
    <cfRule type="expression" dxfId="53" priority="164">
      <formula>AND($A807&lt;&gt;0,$D807&lt;&gt;0,$E807=0)</formula>
    </cfRule>
  </conditionalFormatting>
  <conditionalFormatting sqref="B870:E887">
    <cfRule type="expression" dxfId="52" priority="160">
      <formula>AND($A870&lt;&gt;0,$D870&lt;&gt;0,$E870=0)</formula>
    </cfRule>
  </conditionalFormatting>
  <conditionalFormatting sqref="B889:E907">
    <cfRule type="expression" dxfId="51" priority="156">
      <formula>AND($A889&lt;&gt;0,$D889&lt;&gt;0,$E889=0)</formula>
    </cfRule>
  </conditionalFormatting>
  <conditionalFormatting sqref="B909:E919">
    <cfRule type="expression" dxfId="50" priority="152">
      <formula>AND($A909&lt;&gt;0,$D909&lt;&gt;0,$E909=0)</formula>
    </cfRule>
  </conditionalFormatting>
  <conditionalFormatting sqref="B921:E925">
    <cfRule type="expression" dxfId="49" priority="148">
      <formula>AND($A921&lt;&gt;0,$D921&lt;&gt;0,$E921=0)</formula>
    </cfRule>
  </conditionalFormatting>
  <conditionalFormatting sqref="B927:E935">
    <cfRule type="expression" dxfId="48" priority="144">
      <formula>AND($A927&lt;&gt;0,$D927&lt;&gt;0,$E927=0)</formula>
    </cfRule>
  </conditionalFormatting>
  <conditionalFormatting sqref="B938:E953">
    <cfRule type="expression" dxfId="47" priority="140">
      <formula>AND($A938&lt;&gt;0,$D938&lt;&gt;0,$E938=0)</formula>
    </cfRule>
  </conditionalFormatting>
  <conditionalFormatting sqref="B939:E953">
    <cfRule type="expression" dxfId="46" priority="222">
      <formula>AND($A939&lt;&gt;0,$D939&lt;&gt;0,$E939=0)</formula>
    </cfRule>
  </conditionalFormatting>
  <conditionalFormatting sqref="B955:E958">
    <cfRule type="expression" dxfId="45" priority="134">
      <formula>AND($A955&lt;&gt;0,$D955&lt;&gt;0,$E955=0)</formula>
    </cfRule>
    <cfRule type="expression" dxfId="44" priority="138">
      <formula>AND($A955&lt;&gt;0,$D955&lt;&gt;0,$E955=0)</formula>
    </cfRule>
  </conditionalFormatting>
  <conditionalFormatting sqref="B960:E967">
    <cfRule type="expression" dxfId="43" priority="128">
      <formula>AND($A960&lt;&gt;0,$D960&lt;&gt;0,$E960=0)</formula>
    </cfRule>
    <cfRule type="expression" dxfId="42" priority="132">
      <formula>AND($A960&lt;&gt;0,$D960&lt;&gt;0,$E960=0)</formula>
    </cfRule>
  </conditionalFormatting>
  <conditionalFormatting sqref="B969:E982">
    <cfRule type="expression" dxfId="41" priority="122">
      <formula>AND($A969&lt;&gt;0,$D969&lt;&gt;0,$E969=0)</formula>
    </cfRule>
    <cfRule type="expression" dxfId="40" priority="126">
      <formula>AND($A969&lt;&gt;0,$D969&lt;&gt;0,$E969=0)</formula>
    </cfRule>
  </conditionalFormatting>
  <conditionalFormatting sqref="B984:E999">
    <cfRule type="expression" dxfId="39" priority="116">
      <formula>AND($A984&lt;&gt;0,$D984&lt;&gt;0,$E984=0)</formula>
    </cfRule>
    <cfRule type="expression" dxfId="38" priority="120">
      <formula>AND($A984&lt;&gt;0,$D984&lt;&gt;0,$E984=0)</formula>
    </cfRule>
  </conditionalFormatting>
  <conditionalFormatting sqref="B1002:E1004">
    <cfRule type="expression" dxfId="37" priority="110">
      <formula>AND($A1002&lt;&gt;0,$D1002&lt;&gt;0,$E1002=0)</formula>
    </cfRule>
    <cfRule type="expression" dxfId="36" priority="114">
      <formula>AND($A1002&lt;&gt;0,$D1002&lt;&gt;0,$E1002=0)</formula>
    </cfRule>
  </conditionalFormatting>
  <conditionalFormatting sqref="B1006:E1012">
    <cfRule type="expression" dxfId="35" priority="104">
      <formula>AND($A1006&lt;&gt;0,$D1006&lt;&gt;0,$E1006=0)</formula>
    </cfRule>
    <cfRule type="expression" dxfId="34" priority="108">
      <formula>AND($A1006&lt;&gt;0,$D1006&lt;&gt;0,$E1006=0)</formula>
    </cfRule>
  </conditionalFormatting>
  <conditionalFormatting sqref="B1014:E1039">
    <cfRule type="expression" dxfId="33" priority="98">
      <formula>AND($A1014&lt;&gt;0,$D1014&lt;&gt;0,$E1014=0)</formula>
    </cfRule>
    <cfRule type="expression" dxfId="32" priority="102">
      <formula>AND($A1014&lt;&gt;0,$D1014&lt;&gt;0,$E1014=0)</formula>
    </cfRule>
  </conditionalFormatting>
  <conditionalFormatting sqref="B1041:E1044">
    <cfRule type="expression" dxfId="31" priority="92">
      <formula>AND($A1041&lt;&gt;0,$D1041&lt;&gt;0,$E1041=0)</formula>
    </cfRule>
    <cfRule type="expression" dxfId="30" priority="96">
      <formula>AND($A1041&lt;&gt;0,$D1041&lt;&gt;0,$E1041=0)</formula>
    </cfRule>
  </conditionalFormatting>
  <conditionalFormatting sqref="B1046:E1049">
    <cfRule type="expression" dxfId="29" priority="86">
      <formula>AND($A1046&lt;&gt;0,$D1046&lt;&gt;0,$E1046=0)</formula>
    </cfRule>
    <cfRule type="expression" dxfId="28" priority="90">
      <formula>AND($A1046&lt;&gt;0,$D1046&lt;&gt;0,$E1046=0)</formula>
    </cfRule>
  </conditionalFormatting>
  <conditionalFormatting sqref="B1051:E1059">
    <cfRule type="expression" dxfId="27" priority="80">
      <formula>AND($A1051&lt;&gt;0,$D1051&lt;&gt;0,$E1051=0)</formula>
    </cfRule>
    <cfRule type="expression" dxfId="26" priority="84">
      <formula>AND($A1051&lt;&gt;0,$D1051&lt;&gt;0,$E1051=0)</formula>
    </cfRule>
  </conditionalFormatting>
  <conditionalFormatting sqref="B1061:E1063">
    <cfRule type="expression" dxfId="25" priority="74">
      <formula>AND($A1061&lt;&gt;0,$D1061&lt;&gt;0,$E1061=0)</formula>
    </cfRule>
    <cfRule type="expression" dxfId="24" priority="78">
      <formula>AND($A1061&lt;&gt;0,$D1061&lt;&gt;0,$E1061=0)</formula>
    </cfRule>
  </conditionalFormatting>
  <conditionalFormatting sqref="B1065:E1093">
    <cfRule type="expression" dxfId="23" priority="68">
      <formula>AND($A1065&lt;&gt;0,$D1065&lt;&gt;0,$E1065=0)</formula>
    </cfRule>
    <cfRule type="expression" dxfId="22" priority="72">
      <formula>AND($A1065&lt;&gt;0,$D1065&lt;&gt;0,$E1065=0)</formula>
    </cfRule>
  </conditionalFormatting>
  <conditionalFormatting sqref="B1095:E1103">
    <cfRule type="expression" dxfId="21" priority="62">
      <formula>AND($A1095&lt;&gt;0,$D1095&lt;&gt;0,$E1095=0)</formula>
    </cfRule>
    <cfRule type="expression" dxfId="20" priority="66">
      <formula>AND($A1095&lt;&gt;0,$D1095&lt;&gt;0,$E1095=0)</formula>
    </cfRule>
  </conditionalFormatting>
  <conditionalFormatting sqref="B1105:E1109">
    <cfRule type="expression" dxfId="19" priority="56">
      <formula>AND($A1105&lt;&gt;0,$D1105&lt;&gt;0,$E1105=0)</formula>
    </cfRule>
    <cfRule type="expression" dxfId="18" priority="60">
      <formula>AND($A1105&lt;&gt;0,$D1105&lt;&gt;0,$E1105=0)</formula>
    </cfRule>
  </conditionalFormatting>
  <conditionalFormatting sqref="B1111:E1119">
    <cfRule type="expression" dxfId="17" priority="50">
      <formula>AND($A1111&lt;&gt;0,$D1111&lt;&gt;0,$E1111=0)</formula>
    </cfRule>
    <cfRule type="expression" dxfId="16" priority="54">
      <formula>AND($A1111&lt;&gt;0,$D1111&lt;&gt;0,$E1111=0)</formula>
    </cfRule>
  </conditionalFormatting>
  <conditionalFormatting sqref="B1121:E1123">
    <cfRule type="expression" dxfId="15" priority="44">
      <formula>AND($A1121&lt;&gt;0,$D1121&lt;&gt;0,$E1121=0)</formula>
    </cfRule>
    <cfRule type="expression" dxfId="14" priority="48">
      <formula>AND($A1121&lt;&gt;0,$D1121&lt;&gt;0,$E1121=0)</formula>
    </cfRule>
  </conditionalFormatting>
  <conditionalFormatting sqref="B1125:E1324">
    <cfRule type="expression" dxfId="13" priority="216">
      <formula>AND($A1125&lt;&gt;0,$D1125&lt;&gt;0,$E1125=0)</formula>
    </cfRule>
  </conditionalFormatting>
  <conditionalFormatting sqref="B1332:E1332">
    <cfRule type="expression" dxfId="12" priority="42">
      <formula>AND($A1332&lt;&gt;0,$D1332&lt;&gt;0,$E1332=0)</formula>
    </cfRule>
  </conditionalFormatting>
  <conditionalFormatting sqref="B1334:E1338">
    <cfRule type="expression" dxfId="11" priority="40">
      <formula>AND($A1334&lt;&gt;0,$D1334&lt;&gt;0,$E1334=0)</formula>
    </cfRule>
  </conditionalFormatting>
  <conditionalFormatting sqref="B1340:E1342">
    <cfRule type="expression" dxfId="10" priority="38">
      <formula>AND($A1340&lt;&gt;0,$D1340&lt;&gt;0,$E1340=0)</formula>
    </cfRule>
  </conditionalFormatting>
  <conditionalFormatting sqref="B1344:E1347">
    <cfRule type="expression" dxfId="9" priority="36">
      <formula>AND($A1344&lt;&gt;0,$D1344&lt;&gt;0,$E1344=0)</formula>
    </cfRule>
  </conditionalFormatting>
  <conditionalFormatting sqref="B1349:E1350">
    <cfRule type="expression" dxfId="8" priority="12">
      <formula>AND($A1349&lt;&gt;0,$D1349&lt;&gt;0,$E1349=0)</formula>
    </cfRule>
  </conditionalFormatting>
  <conditionalFormatting sqref="B1353:E1356">
    <cfRule type="expression" dxfId="7" priority="32">
      <formula>AND($A1353&lt;&gt;0,$D1353&lt;&gt;0,$E1353=0)</formula>
    </cfRule>
  </conditionalFormatting>
  <conditionalFormatting sqref="B1358:E1360">
    <cfRule type="expression" dxfId="6" priority="14">
      <formula>AND($A1358&lt;&gt;0,$D1358&lt;&gt;0,$E1358=0)</formula>
    </cfRule>
  </conditionalFormatting>
  <conditionalFormatting sqref="B1363:E1366">
    <cfRule type="expression" dxfId="5" priority="10">
      <formula>AND($A1363&lt;&gt;0,$D1363&lt;&gt;0,$E1363=0)</formula>
    </cfRule>
  </conditionalFormatting>
  <conditionalFormatting sqref="B1373:E1376">
    <cfRule type="expression" dxfId="4" priority="26">
      <formula>AND($A1373&lt;&gt;0,$D1373&lt;&gt;0,$E1373=0)</formula>
    </cfRule>
  </conditionalFormatting>
  <conditionalFormatting sqref="B1378:E1380">
    <cfRule type="expression" dxfId="3" priority="24">
      <formula>AND($A1378&lt;&gt;0,$D1378&lt;&gt;0,$E1378=0)</formula>
    </cfRule>
  </conditionalFormatting>
  <conditionalFormatting sqref="B1382:E1386">
    <cfRule type="expression" dxfId="2" priority="22">
      <formula>AND($A1382&lt;&gt;0,$D1382&lt;&gt;0,$E1382=0)</formula>
    </cfRule>
  </conditionalFormatting>
  <conditionalFormatting sqref="B1388:E1389">
    <cfRule type="expression" dxfId="1" priority="16">
      <formula>AND($A1388&lt;&gt;0,$D1388&lt;&gt;0,$E1388=0)</formula>
    </cfRule>
  </conditionalFormatting>
  <conditionalFormatting sqref="B1391:E1401">
    <cfRule type="expression" dxfId="0" priority="4">
      <formula>AND($A1391&lt;&gt;0,$D1391&lt;&gt;0,$E1391=0)</formula>
    </cfRule>
  </conditionalFormatting>
  <pageMargins left="0.25" right="0.25" top="0.75" bottom="0.75" header="0.3" footer="0.3"/>
  <pageSetup paperSize="119" scale="60" fitToHeight="0" orientation="portrait" r:id="rId1"/>
  <rowBreaks count="1" manualBreakCount="1">
    <brk id="708" min="1" max="6" man="1"/>
  </rowBreaks>
  <drawing r:id="rId2"/>
  <legacyDrawing r:id="rId3"/>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282B9652-A530-4991-B883-E2897A186D86}">
          <x14:formula1>
            <xm:f>'https://d.docs.live.net/1cd8fcfda450f72a/EMDUCE/Técnica/CONTRATOS 2021/La Ceja/16. Plaza de Mercado/2. Obra/1. Presupuesto oferentes/[Presupuesto Oferentes Plaza Mercado La Ceja .xlsx]INSUMOS MANO DE OBRA'!#REF!</xm:f>
          </x14:formula1>
          <xm:sqref>C694 C1388</xm:sqref>
        </x14:dataValidation>
        <x14:dataValidation type="list" allowBlank="1" showInputMessage="1" showErrorMessage="1" xr:uid="{9E057CE4-0B7B-41D9-B5B2-3233DCFF310D}">
          <x14:formula1>
            <xm:f>'https://d.docs.live.net/1cd8fcfda450f72a/EMDUCE/Técnica/CONTRATOS 2021/La Ceja/16. Plaza de Mercado/2. Obra/1. Presupuesto oferentes/[Presupuesto Oferentes Plaza Mercado La Ceja .xlsx]INSUMOS GENERALES'!#REF!</xm:f>
          </x14:formula1>
          <xm:sqref>C692 C1386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D9E4B-2391-4F6E-9A8D-5A9A30DF11FE}">
  <dimension ref="A1:F24"/>
  <sheetViews>
    <sheetView view="pageBreakPreview" topLeftCell="A10" zoomScale="85" zoomScaleNormal="100" zoomScaleSheetLayoutView="85" workbookViewId="0">
      <selection activeCell="M10" sqref="M10"/>
    </sheetView>
  </sheetViews>
  <sheetFormatPr baseColWidth="10" defaultRowHeight="14.4" x14ac:dyDescent="0.3"/>
  <cols>
    <col min="1" max="1" width="29.109375" customWidth="1"/>
    <col min="2" max="2" width="25.33203125" customWidth="1"/>
    <col min="3" max="3" width="11.88671875" customWidth="1"/>
    <col min="4" max="4" width="6.88671875" customWidth="1"/>
    <col min="5" max="5" width="34.6640625" customWidth="1"/>
  </cols>
  <sheetData>
    <row r="1" spans="1:6" ht="34.200000000000003" customHeight="1" x14ac:dyDescent="0.3">
      <c r="A1" s="664" t="s">
        <v>1048</v>
      </c>
      <c r="B1" s="666" t="s">
        <v>1061</v>
      </c>
      <c r="C1" s="667"/>
      <c r="D1" s="667"/>
      <c r="E1" s="668"/>
    </row>
    <row r="2" spans="1:6" ht="34.200000000000003" customHeight="1" thickBot="1" x14ac:dyDescent="0.35">
      <c r="A2" s="665"/>
      <c r="B2" s="669"/>
      <c r="C2" s="670"/>
      <c r="D2" s="670"/>
      <c r="E2" s="671"/>
    </row>
    <row r="3" spans="1:6" ht="33" customHeight="1" thickBot="1" x14ac:dyDescent="0.35">
      <c r="A3" s="199" t="s">
        <v>1054</v>
      </c>
      <c r="B3" s="200" t="s">
        <v>1055</v>
      </c>
      <c r="C3" s="698" t="s">
        <v>1056</v>
      </c>
      <c r="D3" s="699"/>
      <c r="E3" s="200" t="s">
        <v>1057</v>
      </c>
    </row>
    <row r="4" spans="1:6" ht="15" thickBot="1" x14ac:dyDescent="0.35"/>
    <row r="5" spans="1:6" x14ac:dyDescent="0.3">
      <c r="A5" s="201" t="s">
        <v>1034</v>
      </c>
      <c r="B5" s="690" t="s">
        <v>1035</v>
      </c>
      <c r="C5" s="691"/>
      <c r="D5" s="691"/>
      <c r="E5" s="692"/>
    </row>
    <row r="6" spans="1:6" x14ac:dyDescent="0.3">
      <c r="A6" s="202" t="s">
        <v>1036</v>
      </c>
      <c r="B6" s="687" t="s">
        <v>1037</v>
      </c>
      <c r="C6" s="688"/>
      <c r="D6" s="688"/>
      <c r="E6" s="689"/>
    </row>
    <row r="7" spans="1:6" x14ac:dyDescent="0.3">
      <c r="A7" s="202" t="s">
        <v>1038</v>
      </c>
      <c r="B7" s="687" t="s">
        <v>1083</v>
      </c>
      <c r="C7" s="688"/>
      <c r="D7" s="688"/>
      <c r="E7" s="689"/>
    </row>
    <row r="8" spans="1:6" x14ac:dyDescent="0.3">
      <c r="A8" s="203" t="s">
        <v>1039</v>
      </c>
      <c r="B8" s="687" t="s">
        <v>1040</v>
      </c>
      <c r="C8" s="688"/>
      <c r="D8" s="688"/>
      <c r="E8" s="689"/>
    </row>
    <row r="9" spans="1:6" x14ac:dyDescent="0.3">
      <c r="A9" s="202" t="s">
        <v>1041</v>
      </c>
      <c r="B9" s="700" t="s">
        <v>1042</v>
      </c>
      <c r="C9" s="701"/>
      <c r="D9" s="701"/>
      <c r="E9" s="702"/>
    </row>
    <row r="10" spans="1:6" ht="27" customHeight="1" x14ac:dyDescent="0.3">
      <c r="A10" s="202" t="s">
        <v>1043</v>
      </c>
      <c r="B10" s="687" t="s">
        <v>1044</v>
      </c>
      <c r="C10" s="688"/>
      <c r="D10" s="688"/>
      <c r="E10" s="689"/>
    </row>
    <row r="11" spans="1:6" x14ac:dyDescent="0.3">
      <c r="A11" s="202" t="s">
        <v>1045</v>
      </c>
      <c r="B11" s="687" t="s">
        <v>1437</v>
      </c>
      <c r="C11" s="688"/>
      <c r="D11" s="688"/>
      <c r="E11" s="689"/>
    </row>
    <row r="12" spans="1:6" x14ac:dyDescent="0.3">
      <c r="A12" s="202" t="s">
        <v>1046</v>
      </c>
      <c r="B12" s="684" t="s">
        <v>1058</v>
      </c>
      <c r="C12" s="685"/>
      <c r="D12" s="686"/>
      <c r="E12" s="204">
        <f>'CONTROL ACTAS'!R658</f>
        <v>538275525.52999997</v>
      </c>
    </row>
    <row r="13" spans="1:6" ht="18.600000000000001" customHeight="1" x14ac:dyDescent="0.3">
      <c r="A13" s="703" t="s">
        <v>1047</v>
      </c>
      <c r="B13" s="681" t="s">
        <v>1062</v>
      </c>
      <c r="C13" s="682"/>
      <c r="D13" s="683"/>
      <c r="E13" s="205" t="str" cm="1">
        <f t="array" ref="E13:F13">'CONTROL ACTAS'!AA9:AB9</f>
        <v>ACTA 1 (GOB)</v>
      </c>
      <c r="F13">
        <v>0</v>
      </c>
    </row>
    <row r="14" spans="1:6" ht="45" customHeight="1" thickBot="1" x14ac:dyDescent="0.35">
      <c r="A14" s="704"/>
      <c r="B14" s="693" t="s">
        <v>1434</v>
      </c>
      <c r="C14" s="694"/>
      <c r="D14" s="694"/>
      <c r="E14" s="695"/>
    </row>
    <row r="15" spans="1:6" x14ac:dyDescent="0.3">
      <c r="A15" s="193"/>
    </row>
    <row r="16" spans="1:6" x14ac:dyDescent="0.3">
      <c r="A16" s="194" t="s">
        <v>1048</v>
      </c>
      <c r="B16" s="195" t="s">
        <v>1048</v>
      </c>
    </row>
    <row r="17" spans="1:5" ht="31.95" customHeight="1" x14ac:dyDescent="0.3">
      <c r="A17" s="696" t="s">
        <v>1049</v>
      </c>
      <c r="B17" s="696"/>
      <c r="C17" s="696"/>
      <c r="D17" s="696"/>
      <c r="E17" s="696"/>
    </row>
    <row r="18" spans="1:5" x14ac:dyDescent="0.3">
      <c r="A18" s="196" t="s">
        <v>1048</v>
      </c>
    </row>
    <row r="19" spans="1:5" x14ac:dyDescent="0.3">
      <c r="A19" s="196" t="s">
        <v>1048</v>
      </c>
    </row>
    <row r="20" spans="1:5" x14ac:dyDescent="0.3">
      <c r="A20" s="195" t="s">
        <v>1060</v>
      </c>
      <c r="C20" s="697">
        <f ca="1">TODAY()</f>
        <v>45202</v>
      </c>
      <c r="D20" s="697"/>
      <c r="E20" s="697"/>
    </row>
    <row r="21" spans="1:5" ht="15" thickBot="1" x14ac:dyDescent="0.35">
      <c r="A21" s="195" t="s">
        <v>1048</v>
      </c>
    </row>
    <row r="22" spans="1:5" ht="61.2" customHeight="1" thickBot="1" x14ac:dyDescent="0.35">
      <c r="A22" s="197" t="s">
        <v>1050</v>
      </c>
      <c r="B22" s="678" t="s">
        <v>1059</v>
      </c>
      <c r="C22" s="679"/>
      <c r="D22" s="680"/>
      <c r="E22" s="198"/>
    </row>
    <row r="23" spans="1:5" x14ac:dyDescent="0.3">
      <c r="A23" s="705" t="s">
        <v>1051</v>
      </c>
      <c r="B23" s="672" t="s">
        <v>1053</v>
      </c>
      <c r="C23" s="673"/>
      <c r="D23" s="674"/>
      <c r="E23" s="705" t="s">
        <v>1052</v>
      </c>
    </row>
    <row r="24" spans="1:5" ht="15" thickBot="1" x14ac:dyDescent="0.35">
      <c r="A24" s="706"/>
      <c r="B24" s="675"/>
      <c r="C24" s="676"/>
      <c r="D24" s="677"/>
      <c r="E24" s="706"/>
    </row>
  </sheetData>
  <mergeCells count="20">
    <mergeCell ref="B7:E7"/>
    <mergeCell ref="A13:A14"/>
    <mergeCell ref="A23:A24"/>
    <mergeCell ref="E23:E24"/>
    <mergeCell ref="A1:A2"/>
    <mergeCell ref="B1:E2"/>
    <mergeCell ref="B23:D24"/>
    <mergeCell ref="B22:D22"/>
    <mergeCell ref="B13:D13"/>
    <mergeCell ref="B12:D12"/>
    <mergeCell ref="B6:E6"/>
    <mergeCell ref="B5:E5"/>
    <mergeCell ref="B14:E14"/>
    <mergeCell ref="A17:E17"/>
    <mergeCell ref="C20:E20"/>
    <mergeCell ref="C3:D3"/>
    <mergeCell ref="B11:E11"/>
    <mergeCell ref="B10:E10"/>
    <mergeCell ref="B9:E9"/>
    <mergeCell ref="B8:E8"/>
  </mergeCells>
  <pageMargins left="0.25" right="0.25" top="1.2650000000000001" bottom="0.75" header="0.3" footer="0.3"/>
  <pageSetup paperSize="119" scale="91"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3C59E-D307-4797-AFEF-3BEE5DBE5C62}">
  <dimension ref="A2:AB25"/>
  <sheetViews>
    <sheetView view="pageBreakPreview" zoomScale="87" zoomScaleNormal="66" zoomScaleSheetLayoutView="87" workbookViewId="0">
      <selection activeCell="O11" sqref="O11"/>
    </sheetView>
  </sheetViews>
  <sheetFormatPr baseColWidth="10" defaultColWidth="11.44140625" defaultRowHeight="14.4" x14ac:dyDescent="0.3"/>
  <cols>
    <col min="1" max="1" width="6.5546875" style="70" customWidth="1"/>
    <col min="2" max="2" width="46.33203125" customWidth="1"/>
    <col min="3" max="3" width="7.44140625" customWidth="1"/>
    <col min="4" max="4" width="16" customWidth="1"/>
    <col min="5" max="5" width="8.33203125" customWidth="1"/>
    <col min="6" max="6" width="16.33203125" customWidth="1"/>
    <col min="7" max="7" width="18.109375" customWidth="1"/>
    <col min="8" max="8" width="0.88671875" hidden="1" customWidth="1"/>
    <col min="9" max="9" width="14.88671875" customWidth="1"/>
    <col min="10" max="10" width="7.5546875" customWidth="1"/>
    <col min="11" max="11" width="12.109375" customWidth="1"/>
    <col min="12" max="12" width="13.44140625" customWidth="1"/>
    <col min="13" max="14" width="11.5546875" bestFit="1" customWidth="1"/>
    <col min="15" max="15" width="7.88671875" customWidth="1"/>
    <col min="16" max="16" width="15" customWidth="1"/>
    <col min="17" max="17" width="20.33203125" customWidth="1"/>
    <col min="18" max="18" width="15.5546875" bestFit="1" customWidth="1"/>
    <col min="20" max="20" width="20.109375" bestFit="1" customWidth="1"/>
  </cols>
  <sheetData>
    <row r="2" spans="1:28" x14ac:dyDescent="0.3">
      <c r="A2" s="724" t="s">
        <v>1004</v>
      </c>
      <c r="B2" s="724"/>
      <c r="C2" s="724"/>
      <c r="D2" s="724"/>
      <c r="E2" s="724"/>
      <c r="F2" s="724"/>
      <c r="G2" s="724"/>
      <c r="H2" s="724"/>
      <c r="I2" s="724"/>
      <c r="J2" s="724"/>
      <c r="K2" s="724"/>
      <c r="L2" s="724"/>
      <c r="M2" s="724"/>
      <c r="N2" s="724"/>
      <c r="O2" s="724"/>
      <c r="P2" s="724"/>
      <c r="Q2" s="724"/>
      <c r="R2" s="724" t="s">
        <v>1003</v>
      </c>
      <c r="S2" s="724"/>
      <c r="T2" s="724"/>
      <c r="U2" s="724"/>
      <c r="V2" s="724"/>
      <c r="W2" s="724"/>
      <c r="X2" s="724"/>
      <c r="Y2" s="724"/>
      <c r="Z2" s="724"/>
      <c r="AA2" s="724"/>
      <c r="AB2" s="724"/>
    </row>
    <row r="3" spans="1:28" ht="15" thickBot="1" x14ac:dyDescent="0.35"/>
    <row r="4" spans="1:28" ht="36.6" customHeight="1" x14ac:dyDescent="0.3">
      <c r="A4" s="721" t="s">
        <v>819</v>
      </c>
      <c r="B4" s="721" t="s">
        <v>978</v>
      </c>
      <c r="C4" s="721" t="s">
        <v>979</v>
      </c>
      <c r="D4" s="722" t="s">
        <v>980</v>
      </c>
      <c r="E4" s="721" t="s">
        <v>1000</v>
      </c>
      <c r="F4" s="721" t="s">
        <v>1001</v>
      </c>
      <c r="G4" s="722" t="s">
        <v>1002</v>
      </c>
      <c r="H4" s="71"/>
      <c r="I4" s="721" t="s">
        <v>981</v>
      </c>
      <c r="J4" s="707" t="s">
        <v>982</v>
      </c>
      <c r="K4" s="708" t="s">
        <v>1438</v>
      </c>
      <c r="L4" s="709"/>
      <c r="M4" s="709"/>
      <c r="N4" s="709"/>
      <c r="O4" s="709"/>
      <c r="P4" s="709"/>
      <c r="Q4" s="710"/>
    </row>
    <row r="5" spans="1:28" ht="29.25" customHeight="1" x14ac:dyDescent="0.3">
      <c r="A5" s="721" t="s">
        <v>983</v>
      </c>
      <c r="B5" s="721" t="s">
        <v>984</v>
      </c>
      <c r="C5" s="721"/>
      <c r="D5" s="723"/>
      <c r="E5" s="721"/>
      <c r="F5" s="721"/>
      <c r="G5" s="723"/>
      <c r="H5" s="71"/>
      <c r="I5" s="721"/>
      <c r="J5" s="707"/>
      <c r="K5" s="711" t="s">
        <v>985</v>
      </c>
      <c r="L5" s="713" t="s">
        <v>986</v>
      </c>
      <c r="M5" s="715">
        <v>45138</v>
      </c>
      <c r="N5" s="716"/>
      <c r="O5" s="713" t="s">
        <v>987</v>
      </c>
      <c r="P5" s="713" t="s">
        <v>988</v>
      </c>
      <c r="Q5" s="717" t="s">
        <v>989</v>
      </c>
    </row>
    <row r="6" spans="1:28" ht="24" x14ac:dyDescent="0.3">
      <c r="A6" s="72" t="s">
        <v>990</v>
      </c>
      <c r="B6" s="719" t="s">
        <v>991</v>
      </c>
      <c r="C6" s="719"/>
      <c r="D6" s="719"/>
      <c r="E6" s="719"/>
      <c r="F6" s="719"/>
      <c r="G6" s="719"/>
      <c r="H6" s="719"/>
      <c r="I6" s="719"/>
      <c r="J6" s="720"/>
      <c r="K6" s="712"/>
      <c r="L6" s="714"/>
      <c r="M6" s="73" t="s">
        <v>1084</v>
      </c>
      <c r="N6" s="73" t="s">
        <v>992</v>
      </c>
      <c r="O6" s="714"/>
      <c r="P6" s="714"/>
      <c r="Q6" s="718"/>
    </row>
    <row r="7" spans="1:28" x14ac:dyDescent="0.3">
      <c r="A7" s="74">
        <v>1</v>
      </c>
      <c r="B7" s="725" t="s">
        <v>993</v>
      </c>
      <c r="C7" s="725"/>
      <c r="D7" s="725"/>
      <c r="E7" s="725"/>
      <c r="F7" s="725"/>
      <c r="G7" s="725"/>
      <c r="H7" s="725"/>
      <c r="I7" s="725"/>
      <c r="J7" s="726"/>
      <c r="K7" s="75"/>
      <c r="L7" s="76"/>
      <c r="M7" s="76"/>
      <c r="N7" s="76"/>
      <c r="O7" s="76"/>
      <c r="P7" s="76"/>
      <c r="Q7" s="77"/>
    </row>
    <row r="8" spans="1:28" x14ac:dyDescent="0.3">
      <c r="A8" s="78">
        <v>1</v>
      </c>
      <c r="B8" s="79" t="s">
        <v>994</v>
      </c>
      <c r="C8" s="79"/>
      <c r="D8" s="79"/>
      <c r="E8" s="79"/>
      <c r="F8" s="79"/>
      <c r="G8" s="79"/>
      <c r="H8" s="79"/>
      <c r="I8" s="79"/>
      <c r="J8" s="80"/>
      <c r="K8" s="81"/>
      <c r="L8" s="79"/>
      <c r="M8" s="79"/>
      <c r="N8" s="79"/>
      <c r="O8" s="79"/>
      <c r="P8" s="79"/>
      <c r="Q8" s="82"/>
    </row>
    <row r="9" spans="1:28" ht="41.4" x14ac:dyDescent="0.3">
      <c r="A9" s="83" t="s">
        <v>8</v>
      </c>
      <c r="B9" s="84" t="s">
        <v>1203</v>
      </c>
      <c r="C9" s="85">
        <v>1</v>
      </c>
      <c r="D9" s="86">
        <v>4500000</v>
      </c>
      <c r="E9" s="119">
        <v>0.5</v>
      </c>
      <c r="F9" s="86">
        <f>D9*E9</f>
        <v>2250000</v>
      </c>
      <c r="G9" s="86">
        <f>F9*1.66252351111111</f>
        <v>3740677.8999999976</v>
      </c>
      <c r="H9" s="86"/>
      <c r="I9" s="87">
        <v>6500000</v>
      </c>
      <c r="J9" s="88">
        <v>1</v>
      </c>
      <c r="K9" s="89">
        <v>45108</v>
      </c>
      <c r="L9" s="90">
        <v>45138</v>
      </c>
      <c r="M9" s="91">
        <v>30</v>
      </c>
      <c r="N9" s="91">
        <v>30</v>
      </c>
      <c r="O9" s="91">
        <f>M9-N9</f>
        <v>0</v>
      </c>
      <c r="P9" s="92">
        <f>(G9/N9)*N9</f>
        <v>3740677.8999999976</v>
      </c>
      <c r="Q9" s="93">
        <f>P9-G9</f>
        <v>0</v>
      </c>
      <c r="R9" s="114"/>
    </row>
    <row r="10" spans="1:28" x14ac:dyDescent="0.3">
      <c r="A10" s="78">
        <v>2</v>
      </c>
      <c r="B10" s="79" t="s">
        <v>995</v>
      </c>
      <c r="C10" s="79"/>
      <c r="D10" s="79"/>
      <c r="E10" s="78"/>
      <c r="F10" s="79"/>
      <c r="G10" s="79"/>
      <c r="H10" s="79"/>
      <c r="I10" s="79"/>
      <c r="J10" s="80"/>
      <c r="K10" s="81"/>
      <c r="L10" s="79"/>
      <c r="M10" s="79"/>
      <c r="N10" s="79"/>
      <c r="O10" s="79"/>
      <c r="P10" s="79"/>
      <c r="Q10" s="82"/>
      <c r="R10" s="114"/>
    </row>
    <row r="11" spans="1:28" ht="102.6" customHeight="1" x14ac:dyDescent="0.3">
      <c r="A11" s="83" t="s">
        <v>15</v>
      </c>
      <c r="B11" s="210" t="s">
        <v>1205</v>
      </c>
      <c r="C11" s="85">
        <v>1</v>
      </c>
      <c r="D11" s="86">
        <v>4005185</v>
      </c>
      <c r="E11" s="119">
        <v>1</v>
      </c>
      <c r="F11" s="86">
        <f t="shared" ref="F11:F16" si="0">D11*E11</f>
        <v>4005185</v>
      </c>
      <c r="G11" s="86">
        <f>F11*1.65413875</f>
        <v>6625131.7094187504</v>
      </c>
      <c r="H11" s="86"/>
      <c r="I11" s="87">
        <v>8000000</v>
      </c>
      <c r="J11" s="88">
        <v>1</v>
      </c>
      <c r="K11" s="89">
        <v>45108</v>
      </c>
      <c r="L11" s="90">
        <v>45138</v>
      </c>
      <c r="M11" s="91">
        <v>30</v>
      </c>
      <c r="N11" s="91">
        <v>30</v>
      </c>
      <c r="O11" s="91">
        <v>0</v>
      </c>
      <c r="P11" s="92">
        <f t="shared" ref="P11:P12" si="1">(G11/N11)*N11</f>
        <v>6625131.7094187504</v>
      </c>
      <c r="Q11" s="93">
        <f>P11-G11</f>
        <v>0</v>
      </c>
      <c r="R11" s="114"/>
      <c r="S11" s="116"/>
      <c r="T11" s="117"/>
    </row>
    <row r="12" spans="1:28" ht="86.4" customHeight="1" x14ac:dyDescent="0.3">
      <c r="A12" s="83" t="s">
        <v>18</v>
      </c>
      <c r="B12" s="94" t="s">
        <v>1206</v>
      </c>
      <c r="C12" s="85">
        <v>1</v>
      </c>
      <c r="D12" s="86">
        <v>2700000</v>
      </c>
      <c r="E12" s="119">
        <v>1</v>
      </c>
      <c r="F12" s="86">
        <f t="shared" si="0"/>
        <v>2700000</v>
      </c>
      <c r="G12" s="86">
        <f>F12*1.65615777777778</f>
        <v>4471626.0000000065</v>
      </c>
      <c r="H12" s="86"/>
      <c r="I12" s="87">
        <v>4005185</v>
      </c>
      <c r="J12" s="88">
        <v>1</v>
      </c>
      <c r="K12" s="89">
        <v>45108</v>
      </c>
      <c r="L12" s="90">
        <v>45138</v>
      </c>
      <c r="M12" s="91">
        <v>30</v>
      </c>
      <c r="N12" s="91">
        <v>30</v>
      </c>
      <c r="O12" s="91">
        <f>N12-M12</f>
        <v>0</v>
      </c>
      <c r="P12" s="92">
        <f t="shared" si="1"/>
        <v>4471626.0000000065</v>
      </c>
      <c r="Q12" s="93">
        <f>P12-G12</f>
        <v>0</v>
      </c>
      <c r="R12" s="114"/>
    </row>
    <row r="13" spans="1:28" x14ac:dyDescent="0.3">
      <c r="A13" s="78">
        <v>3</v>
      </c>
      <c r="B13" s="79" t="s">
        <v>996</v>
      </c>
      <c r="C13" s="79"/>
      <c r="D13" s="79"/>
      <c r="E13" s="79"/>
      <c r="F13" s="79"/>
      <c r="G13" s="79"/>
      <c r="H13" s="79"/>
      <c r="I13" s="79"/>
      <c r="J13" s="80"/>
      <c r="K13" s="81"/>
      <c r="L13" s="79"/>
      <c r="M13" s="79"/>
      <c r="N13" s="79"/>
      <c r="O13" s="79"/>
      <c r="P13" s="79"/>
      <c r="Q13" s="82"/>
      <c r="R13" s="114"/>
    </row>
    <row r="14" spans="1:28" ht="74.400000000000006" customHeight="1" x14ac:dyDescent="0.3">
      <c r="A14" s="74" t="s">
        <v>68</v>
      </c>
      <c r="B14" s="95" t="s">
        <v>1204</v>
      </c>
      <c r="C14" s="96">
        <v>1</v>
      </c>
      <c r="D14" s="86">
        <v>3600000</v>
      </c>
      <c r="E14" s="119">
        <v>0.6</v>
      </c>
      <c r="F14" s="86">
        <f t="shared" si="0"/>
        <v>2160000</v>
      </c>
      <c r="G14" s="86">
        <f>F14*1.65978009259259</f>
        <v>3585124.9999999944</v>
      </c>
      <c r="H14" s="86"/>
      <c r="I14" s="87">
        <v>2160000</v>
      </c>
      <c r="J14" s="97">
        <v>1</v>
      </c>
      <c r="K14" s="89">
        <v>45108</v>
      </c>
      <c r="L14" s="90">
        <v>45138</v>
      </c>
      <c r="M14" s="91">
        <v>30</v>
      </c>
      <c r="N14" s="91">
        <v>30</v>
      </c>
      <c r="O14" s="91">
        <f>M14-N14</f>
        <v>0</v>
      </c>
      <c r="P14" s="92">
        <f t="shared" ref="P14:P16" si="2">(G14/N14)*N14</f>
        <v>3585124.9999999944</v>
      </c>
      <c r="Q14" s="93">
        <f>P14-G14</f>
        <v>0</v>
      </c>
      <c r="R14" s="114"/>
    </row>
    <row r="15" spans="1:28" ht="27.6" x14ac:dyDescent="0.3">
      <c r="A15" s="74" t="s">
        <v>71</v>
      </c>
      <c r="B15" s="98" t="s">
        <v>1081</v>
      </c>
      <c r="C15" s="96">
        <v>1</v>
      </c>
      <c r="D15" s="86">
        <v>3600000</v>
      </c>
      <c r="E15" s="119">
        <v>0.6</v>
      </c>
      <c r="F15" s="86">
        <f t="shared" si="0"/>
        <v>2160000</v>
      </c>
      <c r="G15" s="86">
        <f>F15*1.65978009259259</f>
        <v>3585124.9999999944</v>
      </c>
      <c r="H15" s="86"/>
      <c r="I15" s="87">
        <v>2160000</v>
      </c>
      <c r="J15" s="97">
        <v>1</v>
      </c>
      <c r="K15" s="89">
        <v>45108</v>
      </c>
      <c r="L15" s="90">
        <v>45138</v>
      </c>
      <c r="M15" s="91">
        <v>30</v>
      </c>
      <c r="N15" s="91">
        <v>30</v>
      </c>
      <c r="O15" s="91">
        <f>M15-N15</f>
        <v>0</v>
      </c>
      <c r="P15" s="92">
        <f t="shared" si="2"/>
        <v>3585124.9999999944</v>
      </c>
      <c r="Q15" s="93">
        <f>P15-G15</f>
        <v>0</v>
      </c>
      <c r="R15" s="114"/>
    </row>
    <row r="16" spans="1:28" ht="45.6" customHeight="1" x14ac:dyDescent="0.3">
      <c r="A16" s="99" t="s">
        <v>73</v>
      </c>
      <c r="B16" s="211" t="s">
        <v>1194</v>
      </c>
      <c r="C16" s="100">
        <v>1</v>
      </c>
      <c r="D16" s="101">
        <v>2080000</v>
      </c>
      <c r="E16" s="119">
        <v>1</v>
      </c>
      <c r="F16" s="86">
        <f t="shared" si="0"/>
        <v>2080000</v>
      </c>
      <c r="G16" s="101">
        <f>F16*1.65300336538462</f>
        <v>3438247.0000000093</v>
      </c>
      <c r="H16" s="101"/>
      <c r="I16" s="102">
        <v>2080000</v>
      </c>
      <c r="J16" s="103">
        <v>1</v>
      </c>
      <c r="K16" s="89">
        <v>45108</v>
      </c>
      <c r="L16" s="90">
        <v>45138</v>
      </c>
      <c r="M16" s="91">
        <v>30</v>
      </c>
      <c r="N16" s="91">
        <v>30</v>
      </c>
      <c r="O16" s="91">
        <f>M16-N16</f>
        <v>0</v>
      </c>
      <c r="P16" s="92">
        <f t="shared" si="2"/>
        <v>3438247.0000000093</v>
      </c>
      <c r="Q16" s="93">
        <f>P16-G16</f>
        <v>0</v>
      </c>
      <c r="R16" s="114"/>
    </row>
    <row r="17" spans="1:17" x14ac:dyDescent="0.3">
      <c r="A17" s="74"/>
      <c r="B17" s="104"/>
      <c r="C17" s="96"/>
      <c r="D17" s="96"/>
      <c r="E17" s="105"/>
      <c r="F17" s="105"/>
      <c r="G17" s="105"/>
      <c r="H17" s="105"/>
      <c r="I17" s="105"/>
      <c r="J17" s="97"/>
      <c r="K17" s="727"/>
      <c r="L17" s="728"/>
      <c r="M17" s="728"/>
      <c r="N17" s="728"/>
      <c r="O17" s="728"/>
      <c r="P17" s="729"/>
      <c r="Q17" s="106">
        <v>0</v>
      </c>
    </row>
    <row r="18" spans="1:17" ht="15" thickBot="1" x14ac:dyDescent="0.35">
      <c r="A18" s="107"/>
      <c r="B18" s="108"/>
      <c r="C18" s="109"/>
      <c r="D18" s="109"/>
      <c r="E18" s="110"/>
      <c r="F18" s="110"/>
      <c r="G18" s="110"/>
      <c r="H18" s="110"/>
      <c r="I18" s="110"/>
      <c r="J18" s="111"/>
      <c r="K18" s="730" t="s">
        <v>997</v>
      </c>
      <c r="L18" s="731"/>
      <c r="M18" s="731"/>
      <c r="N18" s="731"/>
      <c r="O18" s="731"/>
      <c r="P18" s="731"/>
      <c r="Q18" s="112">
        <f>SUM(Q9:Q17)</f>
        <v>0</v>
      </c>
    </row>
    <row r="19" spans="1:17" x14ac:dyDescent="0.3">
      <c r="A19" s="113"/>
      <c r="B19" s="76"/>
      <c r="C19" s="76"/>
      <c r="D19" s="76"/>
      <c r="E19" s="76"/>
      <c r="F19" s="76"/>
      <c r="G19" s="120">
        <v>1.6625235111111112</v>
      </c>
      <c r="H19" s="76"/>
      <c r="I19" s="76"/>
      <c r="J19" s="76"/>
    </row>
    <row r="20" spans="1:17" ht="15" thickBot="1" x14ac:dyDescent="0.35">
      <c r="A20" s="113"/>
      <c r="B20" s="586"/>
      <c r="C20" s="586"/>
      <c r="D20" s="118"/>
      <c r="E20" s="76"/>
      <c r="F20" s="76"/>
      <c r="G20" s="586"/>
      <c r="H20" s="586"/>
      <c r="I20" s="586"/>
      <c r="J20" s="76"/>
    </row>
    <row r="21" spans="1:17" ht="5.25" customHeight="1" x14ac:dyDescent="0.3">
      <c r="A21" s="113"/>
      <c r="B21" s="118"/>
      <c r="C21" s="118"/>
      <c r="D21" s="118"/>
      <c r="E21" s="76"/>
      <c r="F21" s="76"/>
      <c r="G21" s="118"/>
      <c r="H21" s="118"/>
      <c r="I21" s="118"/>
      <c r="J21" s="76"/>
    </row>
    <row r="22" spans="1:17" x14ac:dyDescent="0.3">
      <c r="B22" s="70" t="s">
        <v>998</v>
      </c>
      <c r="C22" s="70"/>
      <c r="D22" s="70"/>
      <c r="E22" s="70"/>
      <c r="F22" s="70"/>
      <c r="G22" s="70" t="s">
        <v>999</v>
      </c>
    </row>
    <row r="23" spans="1:17" x14ac:dyDescent="0.3">
      <c r="L23" s="116"/>
    </row>
    <row r="25" spans="1:17" x14ac:dyDescent="0.3">
      <c r="K25" s="115"/>
    </row>
  </sheetData>
  <mergeCells count="24">
    <mergeCell ref="R2:AB2"/>
    <mergeCell ref="A2:Q2"/>
    <mergeCell ref="B7:J7"/>
    <mergeCell ref="K17:P17"/>
    <mergeCell ref="K18:P18"/>
    <mergeCell ref="A4:A5"/>
    <mergeCell ref="F4:F5"/>
    <mergeCell ref="G4:G5"/>
    <mergeCell ref="B20:C20"/>
    <mergeCell ref="G20:I20"/>
    <mergeCell ref="J4:J5"/>
    <mergeCell ref="K4:Q4"/>
    <mergeCell ref="K5:K6"/>
    <mergeCell ref="L5:L6"/>
    <mergeCell ref="M5:N5"/>
    <mergeCell ref="O5:O6"/>
    <mergeCell ref="P5:P6"/>
    <mergeCell ref="Q5:Q6"/>
    <mergeCell ref="B6:J6"/>
    <mergeCell ref="I4:I5"/>
    <mergeCell ref="D4:D5"/>
    <mergeCell ref="E4:E5"/>
    <mergeCell ref="B4:B5"/>
    <mergeCell ref="C4:C5"/>
  </mergeCells>
  <dataValidations count="1">
    <dataValidation type="whole" allowBlank="1" showInputMessage="1" showErrorMessage="1" errorTitle="EDU" error="Utilice Números Enteros" promptTitle="EDU" prompt="Utilice Números Enteros" sqref="I9 I14:I16 I11:I12" xr:uid="{A0380D9C-42D0-4A7D-B1E9-3A1A5F4D9479}">
      <formula1>1</formula1>
      <formula2>999999999</formula2>
    </dataValidation>
  </dataValidations>
  <printOptions horizontalCentered="1" verticalCentered="1"/>
  <pageMargins left="0.25" right="0.25" top="0.75" bottom="0.75" header="0.3" footer="0.3"/>
  <pageSetup paperSize="119" scale="54" orientation="landscape" horizontalDpi="1200" verticalDpi="1200" r:id="rId1"/>
  <colBreaks count="1" manualBreakCount="1">
    <brk id="17"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0C84B-4A77-4417-8D17-2ADB5F5BED9D}">
  <dimension ref="A1:F16"/>
  <sheetViews>
    <sheetView view="pageBreakPreview" zoomScale="79" zoomScaleNormal="100" zoomScaleSheetLayoutView="79" workbookViewId="0">
      <selection activeCell="K18" sqref="K18"/>
    </sheetView>
  </sheetViews>
  <sheetFormatPr baseColWidth="10" defaultRowHeight="14.4" x14ac:dyDescent="0.3"/>
  <cols>
    <col min="1" max="1" width="21.5546875" customWidth="1"/>
    <col min="2" max="2" width="32.88671875" bestFit="1" customWidth="1"/>
    <col min="3" max="3" width="13.6640625" customWidth="1"/>
    <col min="4" max="6" width="5.6640625" customWidth="1"/>
  </cols>
  <sheetData>
    <row r="1" spans="1:6" ht="54.6" customHeight="1" thickBot="1" x14ac:dyDescent="0.35">
      <c r="A1" s="209"/>
      <c r="B1" s="732" t="s">
        <v>1076</v>
      </c>
      <c r="C1" s="733"/>
      <c r="D1" s="733"/>
      <c r="E1" s="733"/>
      <c r="F1" s="734"/>
    </row>
    <row r="2" spans="1:6" ht="15" thickBot="1" x14ac:dyDescent="0.35"/>
    <row r="3" spans="1:6" ht="28.2" customHeight="1" thickBot="1" x14ac:dyDescent="0.35">
      <c r="A3" s="206" t="s">
        <v>1079</v>
      </c>
      <c r="B3" s="207" t="s">
        <v>1077</v>
      </c>
      <c r="C3" s="739" t="s">
        <v>1078</v>
      </c>
      <c r="D3" s="740"/>
      <c r="E3" s="740"/>
      <c r="F3" s="741"/>
    </row>
    <row r="4" spans="1:6" ht="15" thickBot="1" x14ac:dyDescent="0.35">
      <c r="A4" s="742" t="s">
        <v>1063</v>
      </c>
      <c r="B4" s="743"/>
      <c r="C4" s="744"/>
      <c r="D4" s="748" t="s">
        <v>1064</v>
      </c>
      <c r="E4" s="749"/>
      <c r="F4" s="750"/>
    </row>
    <row r="5" spans="1:6" ht="15" thickBot="1" x14ac:dyDescent="0.35">
      <c r="A5" s="745"/>
      <c r="B5" s="746"/>
      <c r="C5" s="747"/>
      <c r="D5" s="208" t="s">
        <v>1065</v>
      </c>
      <c r="E5" s="208" t="s">
        <v>1066</v>
      </c>
      <c r="F5" s="208" t="s">
        <v>1067</v>
      </c>
    </row>
    <row r="6" spans="1:6" ht="15" thickBot="1" x14ac:dyDescent="0.35">
      <c r="A6" s="751" t="s">
        <v>1068</v>
      </c>
      <c r="B6" s="752"/>
      <c r="C6" s="753"/>
      <c r="D6" s="208"/>
      <c r="E6" s="208"/>
      <c r="F6" s="208"/>
    </row>
    <row r="7" spans="1:6" ht="15" thickBot="1" x14ac:dyDescent="0.35">
      <c r="A7" s="736" t="s">
        <v>1069</v>
      </c>
      <c r="B7" s="737"/>
      <c r="C7" s="738"/>
      <c r="D7" s="208" t="s">
        <v>1082</v>
      </c>
      <c r="E7" s="208"/>
      <c r="F7" s="208"/>
    </row>
    <row r="8" spans="1:6" ht="15" thickBot="1" x14ac:dyDescent="0.35">
      <c r="A8" s="736" t="s">
        <v>1070</v>
      </c>
      <c r="B8" s="737"/>
      <c r="C8" s="738"/>
      <c r="D8" s="208" t="s">
        <v>1082</v>
      </c>
      <c r="E8" s="208"/>
      <c r="F8" s="208"/>
    </row>
    <row r="9" spans="1:6" ht="15" thickBot="1" x14ac:dyDescent="0.35">
      <c r="A9" s="751" t="s">
        <v>1071</v>
      </c>
      <c r="B9" s="752"/>
      <c r="C9" s="753"/>
      <c r="D9" s="208" t="s">
        <v>1082</v>
      </c>
      <c r="E9" s="208"/>
      <c r="F9" s="208"/>
    </row>
    <row r="10" spans="1:6" ht="79.2" customHeight="1" thickBot="1" x14ac:dyDescent="0.35">
      <c r="A10" s="751" t="s">
        <v>1072</v>
      </c>
      <c r="B10" s="752"/>
      <c r="C10" s="753"/>
      <c r="D10" s="208"/>
      <c r="E10" s="208"/>
      <c r="F10" s="208"/>
    </row>
    <row r="11" spans="1:6" ht="49.95" customHeight="1" thickBot="1" x14ac:dyDescent="0.35">
      <c r="A11" s="736" t="s">
        <v>1073</v>
      </c>
      <c r="B11" s="737"/>
      <c r="C11" s="738"/>
      <c r="D11" s="208"/>
      <c r="E11" s="208"/>
      <c r="F11" s="208"/>
    </row>
    <row r="12" spans="1:6" ht="15" thickBot="1" x14ac:dyDescent="0.35">
      <c r="A12" s="736" t="s">
        <v>1074</v>
      </c>
      <c r="B12" s="737"/>
      <c r="C12" s="738"/>
      <c r="D12" s="208"/>
      <c r="E12" s="208"/>
      <c r="F12" s="208"/>
    </row>
    <row r="13" spans="1:6" ht="28.95" customHeight="1" thickBot="1" x14ac:dyDescent="0.35">
      <c r="A13" s="736" t="s">
        <v>1075</v>
      </c>
      <c r="B13" s="737"/>
      <c r="C13" s="738"/>
      <c r="D13" s="208"/>
      <c r="E13" s="208"/>
      <c r="F13" s="208"/>
    </row>
    <row r="14" spans="1:6" ht="15" thickBot="1" x14ac:dyDescent="0.35">
      <c r="A14" s="736"/>
      <c r="B14" s="737"/>
      <c r="C14" s="738"/>
      <c r="D14" s="208"/>
      <c r="E14" s="208"/>
      <c r="F14" s="208"/>
    </row>
    <row r="16" spans="1:6" ht="33.6" customHeight="1" x14ac:dyDescent="0.3">
      <c r="A16" s="735" t="s">
        <v>1080</v>
      </c>
      <c r="B16" s="735"/>
      <c r="C16" s="735"/>
      <c r="D16" s="735"/>
      <c r="E16" s="735"/>
      <c r="F16" s="735"/>
    </row>
  </sheetData>
  <mergeCells count="14">
    <mergeCell ref="B1:F1"/>
    <mergeCell ref="A16:F16"/>
    <mergeCell ref="A12:C12"/>
    <mergeCell ref="A13:C13"/>
    <mergeCell ref="A14:C14"/>
    <mergeCell ref="C3:F3"/>
    <mergeCell ref="A4:C5"/>
    <mergeCell ref="D4:F4"/>
    <mergeCell ref="A6:C6"/>
    <mergeCell ref="A7:C7"/>
    <mergeCell ref="A8:C8"/>
    <mergeCell ref="A9:C9"/>
    <mergeCell ref="A10:C10"/>
    <mergeCell ref="A11:C11"/>
  </mergeCells>
  <printOptions horizontalCentered="1" verticalCentered="1"/>
  <pageMargins left="0.23622047244094491" right="0.23622047244094491" top="0.74803149606299213" bottom="0.74803149606299213" header="0.31496062992125984" footer="0.31496062992125984"/>
  <pageSetup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8962F-1F81-4EE1-98B0-FDF34CB9B2C9}">
  <dimension ref="A1:J377"/>
  <sheetViews>
    <sheetView topLeftCell="A13" workbookViewId="0">
      <selection activeCell="L40" sqref="L40"/>
    </sheetView>
  </sheetViews>
  <sheetFormatPr baseColWidth="10" defaultColWidth="11.44140625" defaultRowHeight="13.2" x14ac:dyDescent="0.25"/>
  <cols>
    <col min="1" max="1" width="42.5546875" style="213" bestFit="1" customWidth="1" collapsed="1"/>
    <col min="2" max="2" width="23.109375" style="213" hidden="1" customWidth="1" collapsed="1"/>
    <col min="3" max="3" width="24.109375" style="213" customWidth="1" collapsed="1"/>
    <col min="4" max="4" width="19.88671875" style="213" hidden="1" customWidth="1" collapsed="1"/>
    <col min="5" max="5" width="27.5546875" style="213" bestFit="1" customWidth="1" collapsed="1"/>
    <col min="6" max="6" width="20" style="213" customWidth="1" collapsed="1"/>
    <col min="7" max="7" width="18.6640625" style="213" bestFit="1" customWidth="1" collapsed="1"/>
    <col min="8" max="8" width="25.6640625" style="213" hidden="1" customWidth="1" collapsed="1"/>
    <col min="9" max="9" width="26.109375" style="213" hidden="1" customWidth="1" collapsed="1"/>
    <col min="10" max="10" width="35" style="213" hidden="1" customWidth="1" collapsed="1"/>
    <col min="11" max="256" width="11.44140625" style="213"/>
    <col min="257" max="257" width="21.5546875" style="213" customWidth="1"/>
    <col min="258" max="258" width="23.109375" style="213" customWidth="1"/>
    <col min="259" max="259" width="24.109375" style="213" customWidth="1"/>
    <col min="260" max="260" width="19.88671875" style="213" customWidth="1"/>
    <col min="261" max="261" width="27.5546875" style="213" bestFit="1" customWidth="1"/>
    <col min="262" max="262" width="20" style="213" customWidth="1"/>
    <col min="263" max="263" width="18.6640625" style="213" bestFit="1" customWidth="1"/>
    <col min="264" max="264" width="25.6640625" style="213" customWidth="1"/>
    <col min="265" max="265" width="26.109375" style="213" customWidth="1"/>
    <col min="266" max="266" width="35" style="213" customWidth="1"/>
    <col min="267" max="512" width="11.44140625" style="213"/>
    <col min="513" max="513" width="21.5546875" style="213" customWidth="1"/>
    <col min="514" max="514" width="23.109375" style="213" customWidth="1"/>
    <col min="515" max="515" width="24.109375" style="213" customWidth="1"/>
    <col min="516" max="516" width="19.88671875" style="213" customWidth="1"/>
    <col min="517" max="517" width="27.5546875" style="213" bestFit="1" customWidth="1"/>
    <col min="518" max="518" width="20" style="213" customWidth="1"/>
    <col min="519" max="519" width="18.6640625" style="213" bestFit="1" customWidth="1"/>
    <col min="520" max="520" width="25.6640625" style="213" customWidth="1"/>
    <col min="521" max="521" width="26.109375" style="213" customWidth="1"/>
    <col min="522" max="522" width="35" style="213" customWidth="1"/>
    <col min="523" max="768" width="11.44140625" style="213"/>
    <col min="769" max="769" width="21.5546875" style="213" customWidth="1"/>
    <col min="770" max="770" width="23.109375" style="213" customWidth="1"/>
    <col min="771" max="771" width="24.109375" style="213" customWidth="1"/>
    <col min="772" max="772" width="19.88671875" style="213" customWidth="1"/>
    <col min="773" max="773" width="27.5546875" style="213" bestFit="1" customWidth="1"/>
    <col min="774" max="774" width="20" style="213" customWidth="1"/>
    <col min="775" max="775" width="18.6640625" style="213" bestFit="1" customWidth="1"/>
    <col min="776" max="776" width="25.6640625" style="213" customWidth="1"/>
    <col min="777" max="777" width="26.109375" style="213" customWidth="1"/>
    <col min="778" max="778" width="35" style="213" customWidth="1"/>
    <col min="779" max="1024" width="11.44140625" style="213"/>
    <col min="1025" max="1025" width="21.5546875" style="213" customWidth="1"/>
    <col min="1026" max="1026" width="23.109375" style="213" customWidth="1"/>
    <col min="1027" max="1027" width="24.109375" style="213" customWidth="1"/>
    <col min="1028" max="1028" width="19.88671875" style="213" customWidth="1"/>
    <col min="1029" max="1029" width="27.5546875" style="213" bestFit="1" customWidth="1"/>
    <col min="1030" max="1030" width="20" style="213" customWidth="1"/>
    <col min="1031" max="1031" width="18.6640625" style="213" bestFit="1" customWidth="1"/>
    <col min="1032" max="1032" width="25.6640625" style="213" customWidth="1"/>
    <col min="1033" max="1033" width="26.109375" style="213" customWidth="1"/>
    <col min="1034" max="1034" width="35" style="213" customWidth="1"/>
    <col min="1035" max="1280" width="11.44140625" style="213"/>
    <col min="1281" max="1281" width="21.5546875" style="213" customWidth="1"/>
    <col min="1282" max="1282" width="23.109375" style="213" customWidth="1"/>
    <col min="1283" max="1283" width="24.109375" style="213" customWidth="1"/>
    <col min="1284" max="1284" width="19.88671875" style="213" customWidth="1"/>
    <col min="1285" max="1285" width="27.5546875" style="213" bestFit="1" customWidth="1"/>
    <col min="1286" max="1286" width="20" style="213" customWidth="1"/>
    <col min="1287" max="1287" width="18.6640625" style="213" bestFit="1" customWidth="1"/>
    <col min="1288" max="1288" width="25.6640625" style="213" customWidth="1"/>
    <col min="1289" max="1289" width="26.109375" style="213" customWidth="1"/>
    <col min="1290" max="1290" width="35" style="213" customWidth="1"/>
    <col min="1291" max="1536" width="11.44140625" style="213"/>
    <col min="1537" max="1537" width="21.5546875" style="213" customWidth="1"/>
    <col min="1538" max="1538" width="23.109375" style="213" customWidth="1"/>
    <col min="1539" max="1539" width="24.109375" style="213" customWidth="1"/>
    <col min="1540" max="1540" width="19.88671875" style="213" customWidth="1"/>
    <col min="1541" max="1541" width="27.5546875" style="213" bestFit="1" customWidth="1"/>
    <col min="1542" max="1542" width="20" style="213" customWidth="1"/>
    <col min="1543" max="1543" width="18.6640625" style="213" bestFit="1" customWidth="1"/>
    <col min="1544" max="1544" width="25.6640625" style="213" customWidth="1"/>
    <col min="1545" max="1545" width="26.109375" style="213" customWidth="1"/>
    <col min="1546" max="1546" width="35" style="213" customWidth="1"/>
    <col min="1547" max="1792" width="11.44140625" style="213"/>
    <col min="1793" max="1793" width="21.5546875" style="213" customWidth="1"/>
    <col min="1794" max="1794" width="23.109375" style="213" customWidth="1"/>
    <col min="1795" max="1795" width="24.109375" style="213" customWidth="1"/>
    <col min="1796" max="1796" width="19.88671875" style="213" customWidth="1"/>
    <col min="1797" max="1797" width="27.5546875" style="213" bestFit="1" customWidth="1"/>
    <col min="1798" max="1798" width="20" style="213" customWidth="1"/>
    <col min="1799" max="1799" width="18.6640625" style="213" bestFit="1" customWidth="1"/>
    <col min="1800" max="1800" width="25.6640625" style="213" customWidth="1"/>
    <col min="1801" max="1801" width="26.109375" style="213" customWidth="1"/>
    <col min="1802" max="1802" width="35" style="213" customWidth="1"/>
    <col min="1803" max="2048" width="11.44140625" style="213"/>
    <col min="2049" max="2049" width="21.5546875" style="213" customWidth="1"/>
    <col min="2050" max="2050" width="23.109375" style="213" customWidth="1"/>
    <col min="2051" max="2051" width="24.109375" style="213" customWidth="1"/>
    <col min="2052" max="2052" width="19.88671875" style="213" customWidth="1"/>
    <col min="2053" max="2053" width="27.5546875" style="213" bestFit="1" customWidth="1"/>
    <col min="2054" max="2054" width="20" style="213" customWidth="1"/>
    <col min="2055" max="2055" width="18.6640625" style="213" bestFit="1" customWidth="1"/>
    <col min="2056" max="2056" width="25.6640625" style="213" customWidth="1"/>
    <col min="2057" max="2057" width="26.109375" style="213" customWidth="1"/>
    <col min="2058" max="2058" width="35" style="213" customWidth="1"/>
    <col min="2059" max="2304" width="11.44140625" style="213"/>
    <col min="2305" max="2305" width="21.5546875" style="213" customWidth="1"/>
    <col min="2306" max="2306" width="23.109375" style="213" customWidth="1"/>
    <col min="2307" max="2307" width="24.109375" style="213" customWidth="1"/>
    <col min="2308" max="2308" width="19.88671875" style="213" customWidth="1"/>
    <col min="2309" max="2309" width="27.5546875" style="213" bestFit="1" customWidth="1"/>
    <col min="2310" max="2310" width="20" style="213" customWidth="1"/>
    <col min="2311" max="2311" width="18.6640625" style="213" bestFit="1" customWidth="1"/>
    <col min="2312" max="2312" width="25.6640625" style="213" customWidth="1"/>
    <col min="2313" max="2313" width="26.109375" style="213" customWidth="1"/>
    <col min="2314" max="2314" width="35" style="213" customWidth="1"/>
    <col min="2315" max="2560" width="11.44140625" style="213"/>
    <col min="2561" max="2561" width="21.5546875" style="213" customWidth="1"/>
    <col min="2562" max="2562" width="23.109375" style="213" customWidth="1"/>
    <col min="2563" max="2563" width="24.109375" style="213" customWidth="1"/>
    <col min="2564" max="2564" width="19.88671875" style="213" customWidth="1"/>
    <col min="2565" max="2565" width="27.5546875" style="213" bestFit="1" customWidth="1"/>
    <col min="2566" max="2566" width="20" style="213" customWidth="1"/>
    <col min="2567" max="2567" width="18.6640625" style="213" bestFit="1" customWidth="1"/>
    <col min="2568" max="2568" width="25.6640625" style="213" customWidth="1"/>
    <col min="2569" max="2569" width="26.109375" style="213" customWidth="1"/>
    <col min="2570" max="2570" width="35" style="213" customWidth="1"/>
    <col min="2571" max="2816" width="11.44140625" style="213"/>
    <col min="2817" max="2817" width="21.5546875" style="213" customWidth="1"/>
    <col min="2818" max="2818" width="23.109375" style="213" customWidth="1"/>
    <col min="2819" max="2819" width="24.109375" style="213" customWidth="1"/>
    <col min="2820" max="2820" width="19.88671875" style="213" customWidth="1"/>
    <col min="2821" max="2821" width="27.5546875" style="213" bestFit="1" customWidth="1"/>
    <col min="2822" max="2822" width="20" style="213" customWidth="1"/>
    <col min="2823" max="2823" width="18.6640625" style="213" bestFit="1" customWidth="1"/>
    <col min="2824" max="2824" width="25.6640625" style="213" customWidth="1"/>
    <col min="2825" max="2825" width="26.109375" style="213" customWidth="1"/>
    <col min="2826" max="2826" width="35" style="213" customWidth="1"/>
    <col min="2827" max="3072" width="11.44140625" style="213"/>
    <col min="3073" max="3073" width="21.5546875" style="213" customWidth="1"/>
    <col min="3074" max="3074" width="23.109375" style="213" customWidth="1"/>
    <col min="3075" max="3075" width="24.109375" style="213" customWidth="1"/>
    <col min="3076" max="3076" width="19.88671875" style="213" customWidth="1"/>
    <col min="3077" max="3077" width="27.5546875" style="213" bestFit="1" customWidth="1"/>
    <col min="3078" max="3078" width="20" style="213" customWidth="1"/>
    <col min="3079" max="3079" width="18.6640625" style="213" bestFit="1" customWidth="1"/>
    <col min="3080" max="3080" width="25.6640625" style="213" customWidth="1"/>
    <col min="3081" max="3081" width="26.109375" style="213" customWidth="1"/>
    <col min="3082" max="3082" width="35" style="213" customWidth="1"/>
    <col min="3083" max="3328" width="11.44140625" style="213"/>
    <col min="3329" max="3329" width="21.5546875" style="213" customWidth="1"/>
    <col min="3330" max="3330" width="23.109375" style="213" customWidth="1"/>
    <col min="3331" max="3331" width="24.109375" style="213" customWidth="1"/>
    <col min="3332" max="3332" width="19.88671875" style="213" customWidth="1"/>
    <col min="3333" max="3333" width="27.5546875" style="213" bestFit="1" customWidth="1"/>
    <col min="3334" max="3334" width="20" style="213" customWidth="1"/>
    <col min="3335" max="3335" width="18.6640625" style="213" bestFit="1" customWidth="1"/>
    <col min="3336" max="3336" width="25.6640625" style="213" customWidth="1"/>
    <col min="3337" max="3337" width="26.109375" style="213" customWidth="1"/>
    <col min="3338" max="3338" width="35" style="213" customWidth="1"/>
    <col min="3339" max="3584" width="11.44140625" style="213"/>
    <col min="3585" max="3585" width="21.5546875" style="213" customWidth="1"/>
    <col min="3586" max="3586" width="23.109375" style="213" customWidth="1"/>
    <col min="3587" max="3587" width="24.109375" style="213" customWidth="1"/>
    <col min="3588" max="3588" width="19.88671875" style="213" customWidth="1"/>
    <col min="3589" max="3589" width="27.5546875" style="213" bestFit="1" customWidth="1"/>
    <col min="3590" max="3590" width="20" style="213" customWidth="1"/>
    <col min="3591" max="3591" width="18.6640625" style="213" bestFit="1" customWidth="1"/>
    <col min="3592" max="3592" width="25.6640625" style="213" customWidth="1"/>
    <col min="3593" max="3593" width="26.109375" style="213" customWidth="1"/>
    <col min="3594" max="3594" width="35" style="213" customWidth="1"/>
    <col min="3595" max="3840" width="11.44140625" style="213"/>
    <col min="3841" max="3841" width="21.5546875" style="213" customWidth="1"/>
    <col min="3842" max="3842" width="23.109375" style="213" customWidth="1"/>
    <col min="3843" max="3843" width="24.109375" style="213" customWidth="1"/>
    <col min="3844" max="3844" width="19.88671875" style="213" customWidth="1"/>
    <col min="3845" max="3845" width="27.5546875" style="213" bestFit="1" customWidth="1"/>
    <col min="3846" max="3846" width="20" style="213" customWidth="1"/>
    <col min="3847" max="3847" width="18.6640625" style="213" bestFit="1" customWidth="1"/>
    <col min="3848" max="3848" width="25.6640625" style="213" customWidth="1"/>
    <col min="3849" max="3849" width="26.109375" style="213" customWidth="1"/>
    <col min="3850" max="3850" width="35" style="213" customWidth="1"/>
    <col min="3851" max="4096" width="11.44140625" style="213"/>
    <col min="4097" max="4097" width="21.5546875" style="213" customWidth="1"/>
    <col min="4098" max="4098" width="23.109375" style="213" customWidth="1"/>
    <col min="4099" max="4099" width="24.109375" style="213" customWidth="1"/>
    <col min="4100" max="4100" width="19.88671875" style="213" customWidth="1"/>
    <col min="4101" max="4101" width="27.5546875" style="213" bestFit="1" customWidth="1"/>
    <col min="4102" max="4102" width="20" style="213" customWidth="1"/>
    <col min="4103" max="4103" width="18.6640625" style="213" bestFit="1" customWidth="1"/>
    <col min="4104" max="4104" width="25.6640625" style="213" customWidth="1"/>
    <col min="4105" max="4105" width="26.109375" style="213" customWidth="1"/>
    <col min="4106" max="4106" width="35" style="213" customWidth="1"/>
    <col min="4107" max="4352" width="11.44140625" style="213"/>
    <col min="4353" max="4353" width="21.5546875" style="213" customWidth="1"/>
    <col min="4354" max="4354" width="23.109375" style="213" customWidth="1"/>
    <col min="4355" max="4355" width="24.109375" style="213" customWidth="1"/>
    <col min="4356" max="4356" width="19.88671875" style="213" customWidth="1"/>
    <col min="4357" max="4357" width="27.5546875" style="213" bestFit="1" customWidth="1"/>
    <col min="4358" max="4358" width="20" style="213" customWidth="1"/>
    <col min="4359" max="4359" width="18.6640625" style="213" bestFit="1" customWidth="1"/>
    <col min="4360" max="4360" width="25.6640625" style="213" customWidth="1"/>
    <col min="4361" max="4361" width="26.109375" style="213" customWidth="1"/>
    <col min="4362" max="4362" width="35" style="213" customWidth="1"/>
    <col min="4363" max="4608" width="11.44140625" style="213"/>
    <col min="4609" max="4609" width="21.5546875" style="213" customWidth="1"/>
    <col min="4610" max="4610" width="23.109375" style="213" customWidth="1"/>
    <col min="4611" max="4611" width="24.109375" style="213" customWidth="1"/>
    <col min="4612" max="4612" width="19.88671875" style="213" customWidth="1"/>
    <col min="4613" max="4613" width="27.5546875" style="213" bestFit="1" customWidth="1"/>
    <col min="4614" max="4614" width="20" style="213" customWidth="1"/>
    <col min="4615" max="4615" width="18.6640625" style="213" bestFit="1" customWidth="1"/>
    <col min="4616" max="4616" width="25.6640625" style="213" customWidth="1"/>
    <col min="4617" max="4617" width="26.109375" style="213" customWidth="1"/>
    <col min="4618" max="4618" width="35" style="213" customWidth="1"/>
    <col min="4619" max="4864" width="11.44140625" style="213"/>
    <col min="4865" max="4865" width="21.5546875" style="213" customWidth="1"/>
    <col min="4866" max="4866" width="23.109375" style="213" customWidth="1"/>
    <col min="4867" max="4867" width="24.109375" style="213" customWidth="1"/>
    <col min="4868" max="4868" width="19.88671875" style="213" customWidth="1"/>
    <col min="4869" max="4869" width="27.5546875" style="213" bestFit="1" customWidth="1"/>
    <col min="4870" max="4870" width="20" style="213" customWidth="1"/>
    <col min="4871" max="4871" width="18.6640625" style="213" bestFit="1" customWidth="1"/>
    <col min="4872" max="4872" width="25.6640625" style="213" customWidth="1"/>
    <col min="4873" max="4873" width="26.109375" style="213" customWidth="1"/>
    <col min="4874" max="4874" width="35" style="213" customWidth="1"/>
    <col min="4875" max="5120" width="11.44140625" style="213"/>
    <col min="5121" max="5121" width="21.5546875" style="213" customWidth="1"/>
    <col min="5122" max="5122" width="23.109375" style="213" customWidth="1"/>
    <col min="5123" max="5123" width="24.109375" style="213" customWidth="1"/>
    <col min="5124" max="5124" width="19.88671875" style="213" customWidth="1"/>
    <col min="5125" max="5125" width="27.5546875" style="213" bestFit="1" customWidth="1"/>
    <col min="5126" max="5126" width="20" style="213" customWidth="1"/>
    <col min="5127" max="5127" width="18.6640625" style="213" bestFit="1" customWidth="1"/>
    <col min="5128" max="5128" width="25.6640625" style="213" customWidth="1"/>
    <col min="5129" max="5129" width="26.109375" style="213" customWidth="1"/>
    <col min="5130" max="5130" width="35" style="213" customWidth="1"/>
    <col min="5131" max="5376" width="11.44140625" style="213"/>
    <col min="5377" max="5377" width="21.5546875" style="213" customWidth="1"/>
    <col min="5378" max="5378" width="23.109375" style="213" customWidth="1"/>
    <col min="5379" max="5379" width="24.109375" style="213" customWidth="1"/>
    <col min="5380" max="5380" width="19.88671875" style="213" customWidth="1"/>
    <col min="5381" max="5381" width="27.5546875" style="213" bestFit="1" customWidth="1"/>
    <col min="5382" max="5382" width="20" style="213" customWidth="1"/>
    <col min="5383" max="5383" width="18.6640625" style="213" bestFit="1" customWidth="1"/>
    <col min="5384" max="5384" width="25.6640625" style="213" customWidth="1"/>
    <col min="5385" max="5385" width="26.109375" style="213" customWidth="1"/>
    <col min="5386" max="5386" width="35" style="213" customWidth="1"/>
    <col min="5387" max="5632" width="11.44140625" style="213"/>
    <col min="5633" max="5633" width="21.5546875" style="213" customWidth="1"/>
    <col min="5634" max="5634" width="23.109375" style="213" customWidth="1"/>
    <col min="5635" max="5635" width="24.109375" style="213" customWidth="1"/>
    <col min="5636" max="5636" width="19.88671875" style="213" customWidth="1"/>
    <col min="5637" max="5637" width="27.5546875" style="213" bestFit="1" customWidth="1"/>
    <col min="5638" max="5638" width="20" style="213" customWidth="1"/>
    <col min="5639" max="5639" width="18.6640625" style="213" bestFit="1" customWidth="1"/>
    <col min="5640" max="5640" width="25.6640625" style="213" customWidth="1"/>
    <col min="5641" max="5641" width="26.109375" style="213" customWidth="1"/>
    <col min="5642" max="5642" width="35" style="213" customWidth="1"/>
    <col min="5643" max="5888" width="11.44140625" style="213"/>
    <col min="5889" max="5889" width="21.5546875" style="213" customWidth="1"/>
    <col min="5890" max="5890" width="23.109375" style="213" customWidth="1"/>
    <col min="5891" max="5891" width="24.109375" style="213" customWidth="1"/>
    <col min="5892" max="5892" width="19.88671875" style="213" customWidth="1"/>
    <col min="5893" max="5893" width="27.5546875" style="213" bestFit="1" customWidth="1"/>
    <col min="5894" max="5894" width="20" style="213" customWidth="1"/>
    <col min="5895" max="5895" width="18.6640625" style="213" bestFit="1" customWidth="1"/>
    <col min="5896" max="5896" width="25.6640625" style="213" customWidth="1"/>
    <col min="5897" max="5897" width="26.109375" style="213" customWidth="1"/>
    <col min="5898" max="5898" width="35" style="213" customWidth="1"/>
    <col min="5899" max="6144" width="11.44140625" style="213"/>
    <col min="6145" max="6145" width="21.5546875" style="213" customWidth="1"/>
    <col min="6146" max="6146" width="23.109375" style="213" customWidth="1"/>
    <col min="6147" max="6147" width="24.109375" style="213" customWidth="1"/>
    <col min="6148" max="6148" width="19.88671875" style="213" customWidth="1"/>
    <col min="6149" max="6149" width="27.5546875" style="213" bestFit="1" customWidth="1"/>
    <col min="6150" max="6150" width="20" style="213" customWidth="1"/>
    <col min="6151" max="6151" width="18.6640625" style="213" bestFit="1" customWidth="1"/>
    <col min="6152" max="6152" width="25.6640625" style="213" customWidth="1"/>
    <col min="6153" max="6153" width="26.109375" style="213" customWidth="1"/>
    <col min="6154" max="6154" width="35" style="213" customWidth="1"/>
    <col min="6155" max="6400" width="11.44140625" style="213"/>
    <col min="6401" max="6401" width="21.5546875" style="213" customWidth="1"/>
    <col min="6402" max="6402" width="23.109375" style="213" customWidth="1"/>
    <col min="6403" max="6403" width="24.109375" style="213" customWidth="1"/>
    <col min="6404" max="6404" width="19.88671875" style="213" customWidth="1"/>
    <col min="6405" max="6405" width="27.5546875" style="213" bestFit="1" customWidth="1"/>
    <col min="6406" max="6406" width="20" style="213" customWidth="1"/>
    <col min="6407" max="6407" width="18.6640625" style="213" bestFit="1" customWidth="1"/>
    <col min="6408" max="6408" width="25.6640625" style="213" customWidth="1"/>
    <col min="6409" max="6409" width="26.109375" style="213" customWidth="1"/>
    <col min="6410" max="6410" width="35" style="213" customWidth="1"/>
    <col min="6411" max="6656" width="11.44140625" style="213"/>
    <col min="6657" max="6657" width="21.5546875" style="213" customWidth="1"/>
    <col min="6658" max="6658" width="23.109375" style="213" customWidth="1"/>
    <col min="6659" max="6659" width="24.109375" style="213" customWidth="1"/>
    <col min="6660" max="6660" width="19.88671875" style="213" customWidth="1"/>
    <col min="6661" max="6661" width="27.5546875" style="213" bestFit="1" customWidth="1"/>
    <col min="6662" max="6662" width="20" style="213" customWidth="1"/>
    <col min="6663" max="6663" width="18.6640625" style="213" bestFit="1" customWidth="1"/>
    <col min="6664" max="6664" width="25.6640625" style="213" customWidth="1"/>
    <col min="6665" max="6665" width="26.109375" style="213" customWidth="1"/>
    <col min="6666" max="6666" width="35" style="213" customWidth="1"/>
    <col min="6667" max="6912" width="11.44140625" style="213"/>
    <col min="6913" max="6913" width="21.5546875" style="213" customWidth="1"/>
    <col min="6914" max="6914" width="23.109375" style="213" customWidth="1"/>
    <col min="6915" max="6915" width="24.109375" style="213" customWidth="1"/>
    <col min="6916" max="6916" width="19.88671875" style="213" customWidth="1"/>
    <col min="6917" max="6917" width="27.5546875" style="213" bestFit="1" customWidth="1"/>
    <col min="6918" max="6918" width="20" style="213" customWidth="1"/>
    <col min="6919" max="6919" width="18.6640625" style="213" bestFit="1" customWidth="1"/>
    <col min="6920" max="6920" width="25.6640625" style="213" customWidth="1"/>
    <col min="6921" max="6921" width="26.109375" style="213" customWidth="1"/>
    <col min="6922" max="6922" width="35" style="213" customWidth="1"/>
    <col min="6923" max="7168" width="11.44140625" style="213"/>
    <col min="7169" max="7169" width="21.5546875" style="213" customWidth="1"/>
    <col min="7170" max="7170" width="23.109375" style="213" customWidth="1"/>
    <col min="7171" max="7171" width="24.109375" style="213" customWidth="1"/>
    <col min="7172" max="7172" width="19.88671875" style="213" customWidth="1"/>
    <col min="7173" max="7173" width="27.5546875" style="213" bestFit="1" customWidth="1"/>
    <col min="7174" max="7174" width="20" style="213" customWidth="1"/>
    <col min="7175" max="7175" width="18.6640625" style="213" bestFit="1" customWidth="1"/>
    <col min="7176" max="7176" width="25.6640625" style="213" customWidth="1"/>
    <col min="7177" max="7177" width="26.109375" style="213" customWidth="1"/>
    <col min="7178" max="7178" width="35" style="213" customWidth="1"/>
    <col min="7179" max="7424" width="11.44140625" style="213"/>
    <col min="7425" max="7425" width="21.5546875" style="213" customWidth="1"/>
    <col min="7426" max="7426" width="23.109375" style="213" customWidth="1"/>
    <col min="7427" max="7427" width="24.109375" style="213" customWidth="1"/>
    <col min="7428" max="7428" width="19.88671875" style="213" customWidth="1"/>
    <col min="7429" max="7429" width="27.5546875" style="213" bestFit="1" customWidth="1"/>
    <col min="7430" max="7430" width="20" style="213" customWidth="1"/>
    <col min="7431" max="7431" width="18.6640625" style="213" bestFit="1" customWidth="1"/>
    <col min="7432" max="7432" width="25.6640625" style="213" customWidth="1"/>
    <col min="7433" max="7433" width="26.109375" style="213" customWidth="1"/>
    <col min="7434" max="7434" width="35" style="213" customWidth="1"/>
    <col min="7435" max="7680" width="11.44140625" style="213"/>
    <col min="7681" max="7681" width="21.5546875" style="213" customWidth="1"/>
    <col min="7682" max="7682" width="23.109375" style="213" customWidth="1"/>
    <col min="7683" max="7683" width="24.109375" style="213" customWidth="1"/>
    <col min="7684" max="7684" width="19.88671875" style="213" customWidth="1"/>
    <col min="7685" max="7685" width="27.5546875" style="213" bestFit="1" customWidth="1"/>
    <col min="7686" max="7686" width="20" style="213" customWidth="1"/>
    <col min="7687" max="7687" width="18.6640625" style="213" bestFit="1" customWidth="1"/>
    <col min="7688" max="7688" width="25.6640625" style="213" customWidth="1"/>
    <col min="7689" max="7689" width="26.109375" style="213" customWidth="1"/>
    <col min="7690" max="7690" width="35" style="213" customWidth="1"/>
    <col min="7691" max="7936" width="11.44140625" style="213"/>
    <col min="7937" max="7937" width="21.5546875" style="213" customWidth="1"/>
    <col min="7938" max="7938" width="23.109375" style="213" customWidth="1"/>
    <col min="7939" max="7939" width="24.109375" style="213" customWidth="1"/>
    <col min="7940" max="7940" width="19.88671875" style="213" customWidth="1"/>
    <col min="7941" max="7941" width="27.5546875" style="213" bestFit="1" customWidth="1"/>
    <col min="7942" max="7942" width="20" style="213" customWidth="1"/>
    <col min="7943" max="7943" width="18.6640625" style="213" bestFit="1" customWidth="1"/>
    <col min="7944" max="7944" width="25.6640625" style="213" customWidth="1"/>
    <col min="7945" max="7945" width="26.109375" style="213" customWidth="1"/>
    <col min="7946" max="7946" width="35" style="213" customWidth="1"/>
    <col min="7947" max="8192" width="11.44140625" style="213"/>
    <col min="8193" max="8193" width="21.5546875" style="213" customWidth="1"/>
    <col min="8194" max="8194" width="23.109375" style="213" customWidth="1"/>
    <col min="8195" max="8195" width="24.109375" style="213" customWidth="1"/>
    <col min="8196" max="8196" width="19.88671875" style="213" customWidth="1"/>
    <col min="8197" max="8197" width="27.5546875" style="213" bestFit="1" customWidth="1"/>
    <col min="8198" max="8198" width="20" style="213" customWidth="1"/>
    <col min="8199" max="8199" width="18.6640625" style="213" bestFit="1" customWidth="1"/>
    <col min="8200" max="8200" width="25.6640625" style="213" customWidth="1"/>
    <col min="8201" max="8201" width="26.109375" style="213" customWidth="1"/>
    <col min="8202" max="8202" width="35" style="213" customWidth="1"/>
    <col min="8203" max="8448" width="11.44140625" style="213"/>
    <col min="8449" max="8449" width="21.5546875" style="213" customWidth="1"/>
    <col min="8450" max="8450" width="23.109375" style="213" customWidth="1"/>
    <col min="8451" max="8451" width="24.109375" style="213" customWidth="1"/>
    <col min="8452" max="8452" width="19.88671875" style="213" customWidth="1"/>
    <col min="8453" max="8453" width="27.5546875" style="213" bestFit="1" customWidth="1"/>
    <col min="8454" max="8454" width="20" style="213" customWidth="1"/>
    <col min="8455" max="8455" width="18.6640625" style="213" bestFit="1" customWidth="1"/>
    <col min="8456" max="8456" width="25.6640625" style="213" customWidth="1"/>
    <col min="8457" max="8457" width="26.109375" style="213" customWidth="1"/>
    <col min="8458" max="8458" width="35" style="213" customWidth="1"/>
    <col min="8459" max="8704" width="11.44140625" style="213"/>
    <col min="8705" max="8705" width="21.5546875" style="213" customWidth="1"/>
    <col min="8706" max="8706" width="23.109375" style="213" customWidth="1"/>
    <col min="8707" max="8707" width="24.109375" style="213" customWidth="1"/>
    <col min="8708" max="8708" width="19.88671875" style="213" customWidth="1"/>
    <col min="8709" max="8709" width="27.5546875" style="213" bestFit="1" customWidth="1"/>
    <col min="8710" max="8710" width="20" style="213" customWidth="1"/>
    <col min="8711" max="8711" width="18.6640625" style="213" bestFit="1" customWidth="1"/>
    <col min="8712" max="8712" width="25.6640625" style="213" customWidth="1"/>
    <col min="8713" max="8713" width="26.109375" style="213" customWidth="1"/>
    <col min="8714" max="8714" width="35" style="213" customWidth="1"/>
    <col min="8715" max="8960" width="11.44140625" style="213"/>
    <col min="8961" max="8961" width="21.5546875" style="213" customWidth="1"/>
    <col min="8962" max="8962" width="23.109375" style="213" customWidth="1"/>
    <col min="8963" max="8963" width="24.109375" style="213" customWidth="1"/>
    <col min="8964" max="8964" width="19.88671875" style="213" customWidth="1"/>
    <col min="8965" max="8965" width="27.5546875" style="213" bestFit="1" customWidth="1"/>
    <col min="8966" max="8966" width="20" style="213" customWidth="1"/>
    <col min="8967" max="8967" width="18.6640625" style="213" bestFit="1" customWidth="1"/>
    <col min="8968" max="8968" width="25.6640625" style="213" customWidth="1"/>
    <col min="8969" max="8969" width="26.109375" style="213" customWidth="1"/>
    <col min="8970" max="8970" width="35" style="213" customWidth="1"/>
    <col min="8971" max="9216" width="11.44140625" style="213"/>
    <col min="9217" max="9217" width="21.5546875" style="213" customWidth="1"/>
    <col min="9218" max="9218" width="23.109375" style="213" customWidth="1"/>
    <col min="9219" max="9219" width="24.109375" style="213" customWidth="1"/>
    <col min="9220" max="9220" width="19.88671875" style="213" customWidth="1"/>
    <col min="9221" max="9221" width="27.5546875" style="213" bestFit="1" customWidth="1"/>
    <col min="9222" max="9222" width="20" style="213" customWidth="1"/>
    <col min="9223" max="9223" width="18.6640625" style="213" bestFit="1" customWidth="1"/>
    <col min="9224" max="9224" width="25.6640625" style="213" customWidth="1"/>
    <col min="9225" max="9225" width="26.109375" style="213" customWidth="1"/>
    <col min="9226" max="9226" width="35" style="213" customWidth="1"/>
    <col min="9227" max="9472" width="11.44140625" style="213"/>
    <col min="9473" max="9473" width="21.5546875" style="213" customWidth="1"/>
    <col min="9474" max="9474" width="23.109375" style="213" customWidth="1"/>
    <col min="9475" max="9475" width="24.109375" style="213" customWidth="1"/>
    <col min="9476" max="9476" width="19.88671875" style="213" customWidth="1"/>
    <col min="9477" max="9477" width="27.5546875" style="213" bestFit="1" customWidth="1"/>
    <col min="9478" max="9478" width="20" style="213" customWidth="1"/>
    <col min="9479" max="9479" width="18.6640625" style="213" bestFit="1" customWidth="1"/>
    <col min="9480" max="9480" width="25.6640625" style="213" customWidth="1"/>
    <col min="9481" max="9481" width="26.109375" style="213" customWidth="1"/>
    <col min="9482" max="9482" width="35" style="213" customWidth="1"/>
    <col min="9483" max="9728" width="11.44140625" style="213"/>
    <col min="9729" max="9729" width="21.5546875" style="213" customWidth="1"/>
    <col min="9730" max="9730" width="23.109375" style="213" customWidth="1"/>
    <col min="9731" max="9731" width="24.109375" style="213" customWidth="1"/>
    <col min="9732" max="9732" width="19.88671875" style="213" customWidth="1"/>
    <col min="9733" max="9733" width="27.5546875" style="213" bestFit="1" customWidth="1"/>
    <col min="9734" max="9734" width="20" style="213" customWidth="1"/>
    <col min="9735" max="9735" width="18.6640625" style="213" bestFit="1" customWidth="1"/>
    <col min="9736" max="9736" width="25.6640625" style="213" customWidth="1"/>
    <col min="9737" max="9737" width="26.109375" style="213" customWidth="1"/>
    <col min="9738" max="9738" width="35" style="213" customWidth="1"/>
    <col min="9739" max="9984" width="11.44140625" style="213"/>
    <col min="9985" max="9985" width="21.5546875" style="213" customWidth="1"/>
    <col min="9986" max="9986" width="23.109375" style="213" customWidth="1"/>
    <col min="9987" max="9987" width="24.109375" style="213" customWidth="1"/>
    <col min="9988" max="9988" width="19.88671875" style="213" customWidth="1"/>
    <col min="9989" max="9989" width="27.5546875" style="213" bestFit="1" customWidth="1"/>
    <col min="9990" max="9990" width="20" style="213" customWidth="1"/>
    <col min="9991" max="9991" width="18.6640625" style="213" bestFit="1" customWidth="1"/>
    <col min="9992" max="9992" width="25.6640625" style="213" customWidth="1"/>
    <col min="9993" max="9993" width="26.109375" style="213" customWidth="1"/>
    <col min="9994" max="9994" width="35" style="213" customWidth="1"/>
    <col min="9995" max="10240" width="11.44140625" style="213"/>
    <col min="10241" max="10241" width="21.5546875" style="213" customWidth="1"/>
    <col min="10242" max="10242" width="23.109375" style="213" customWidth="1"/>
    <col min="10243" max="10243" width="24.109375" style="213" customWidth="1"/>
    <col min="10244" max="10244" width="19.88671875" style="213" customWidth="1"/>
    <col min="10245" max="10245" width="27.5546875" style="213" bestFit="1" customWidth="1"/>
    <col min="10246" max="10246" width="20" style="213" customWidth="1"/>
    <col min="10247" max="10247" width="18.6640625" style="213" bestFit="1" customWidth="1"/>
    <col min="10248" max="10248" width="25.6640625" style="213" customWidth="1"/>
    <col min="10249" max="10249" width="26.109375" style="213" customWidth="1"/>
    <col min="10250" max="10250" width="35" style="213" customWidth="1"/>
    <col min="10251" max="10496" width="11.44140625" style="213"/>
    <col min="10497" max="10497" width="21.5546875" style="213" customWidth="1"/>
    <col min="10498" max="10498" width="23.109375" style="213" customWidth="1"/>
    <col min="10499" max="10499" width="24.109375" style="213" customWidth="1"/>
    <col min="10500" max="10500" width="19.88671875" style="213" customWidth="1"/>
    <col min="10501" max="10501" width="27.5546875" style="213" bestFit="1" customWidth="1"/>
    <col min="10502" max="10502" width="20" style="213" customWidth="1"/>
    <col min="10503" max="10503" width="18.6640625" style="213" bestFit="1" customWidth="1"/>
    <col min="10504" max="10504" width="25.6640625" style="213" customWidth="1"/>
    <col min="10505" max="10505" width="26.109375" style="213" customWidth="1"/>
    <col min="10506" max="10506" width="35" style="213" customWidth="1"/>
    <col min="10507" max="10752" width="11.44140625" style="213"/>
    <col min="10753" max="10753" width="21.5546875" style="213" customWidth="1"/>
    <col min="10754" max="10754" width="23.109375" style="213" customWidth="1"/>
    <col min="10755" max="10755" width="24.109375" style="213" customWidth="1"/>
    <col min="10756" max="10756" width="19.88671875" style="213" customWidth="1"/>
    <col min="10757" max="10757" width="27.5546875" style="213" bestFit="1" customWidth="1"/>
    <col min="10758" max="10758" width="20" style="213" customWidth="1"/>
    <col min="10759" max="10759" width="18.6640625" style="213" bestFit="1" customWidth="1"/>
    <col min="10760" max="10760" width="25.6640625" style="213" customWidth="1"/>
    <col min="10761" max="10761" width="26.109375" style="213" customWidth="1"/>
    <col min="10762" max="10762" width="35" style="213" customWidth="1"/>
    <col min="10763" max="11008" width="11.44140625" style="213"/>
    <col min="11009" max="11009" width="21.5546875" style="213" customWidth="1"/>
    <col min="11010" max="11010" width="23.109375" style="213" customWidth="1"/>
    <col min="11011" max="11011" width="24.109375" style="213" customWidth="1"/>
    <col min="11012" max="11012" width="19.88671875" style="213" customWidth="1"/>
    <col min="11013" max="11013" width="27.5546875" style="213" bestFit="1" customWidth="1"/>
    <col min="11014" max="11014" width="20" style="213" customWidth="1"/>
    <col min="11015" max="11015" width="18.6640625" style="213" bestFit="1" customWidth="1"/>
    <col min="11016" max="11016" width="25.6640625" style="213" customWidth="1"/>
    <col min="11017" max="11017" width="26.109375" style="213" customWidth="1"/>
    <col min="11018" max="11018" width="35" style="213" customWidth="1"/>
    <col min="11019" max="11264" width="11.44140625" style="213"/>
    <col min="11265" max="11265" width="21.5546875" style="213" customWidth="1"/>
    <col min="11266" max="11266" width="23.109375" style="213" customWidth="1"/>
    <col min="11267" max="11267" width="24.109375" style="213" customWidth="1"/>
    <col min="11268" max="11268" width="19.88671875" style="213" customWidth="1"/>
    <col min="11269" max="11269" width="27.5546875" style="213" bestFit="1" customWidth="1"/>
    <col min="11270" max="11270" width="20" style="213" customWidth="1"/>
    <col min="11271" max="11271" width="18.6640625" style="213" bestFit="1" customWidth="1"/>
    <col min="11272" max="11272" width="25.6640625" style="213" customWidth="1"/>
    <col min="11273" max="11273" width="26.109375" style="213" customWidth="1"/>
    <col min="11274" max="11274" width="35" style="213" customWidth="1"/>
    <col min="11275" max="11520" width="11.44140625" style="213"/>
    <col min="11521" max="11521" width="21.5546875" style="213" customWidth="1"/>
    <col min="11522" max="11522" width="23.109375" style="213" customWidth="1"/>
    <col min="11523" max="11523" width="24.109375" style="213" customWidth="1"/>
    <col min="11524" max="11524" width="19.88671875" style="213" customWidth="1"/>
    <col min="11525" max="11525" width="27.5546875" style="213" bestFit="1" customWidth="1"/>
    <col min="11526" max="11526" width="20" style="213" customWidth="1"/>
    <col min="11527" max="11527" width="18.6640625" style="213" bestFit="1" customWidth="1"/>
    <col min="11528" max="11528" width="25.6640625" style="213" customWidth="1"/>
    <col min="11529" max="11529" width="26.109375" style="213" customWidth="1"/>
    <col min="11530" max="11530" width="35" style="213" customWidth="1"/>
    <col min="11531" max="11776" width="11.44140625" style="213"/>
    <col min="11777" max="11777" width="21.5546875" style="213" customWidth="1"/>
    <col min="11778" max="11778" width="23.109375" style="213" customWidth="1"/>
    <col min="11779" max="11779" width="24.109375" style="213" customWidth="1"/>
    <col min="11780" max="11780" width="19.88671875" style="213" customWidth="1"/>
    <col min="11781" max="11781" width="27.5546875" style="213" bestFit="1" customWidth="1"/>
    <col min="11782" max="11782" width="20" style="213" customWidth="1"/>
    <col min="11783" max="11783" width="18.6640625" style="213" bestFit="1" customWidth="1"/>
    <col min="11784" max="11784" width="25.6640625" style="213" customWidth="1"/>
    <col min="11785" max="11785" width="26.109375" style="213" customWidth="1"/>
    <col min="11786" max="11786" width="35" style="213" customWidth="1"/>
    <col min="11787" max="12032" width="11.44140625" style="213"/>
    <col min="12033" max="12033" width="21.5546875" style="213" customWidth="1"/>
    <col min="12034" max="12034" width="23.109375" style="213" customWidth="1"/>
    <col min="12035" max="12035" width="24.109375" style="213" customWidth="1"/>
    <col min="12036" max="12036" width="19.88671875" style="213" customWidth="1"/>
    <col min="12037" max="12037" width="27.5546875" style="213" bestFit="1" customWidth="1"/>
    <col min="12038" max="12038" width="20" style="213" customWidth="1"/>
    <col min="12039" max="12039" width="18.6640625" style="213" bestFit="1" customWidth="1"/>
    <col min="12040" max="12040" width="25.6640625" style="213" customWidth="1"/>
    <col min="12041" max="12041" width="26.109375" style="213" customWidth="1"/>
    <col min="12042" max="12042" width="35" style="213" customWidth="1"/>
    <col min="12043" max="12288" width="11.44140625" style="213"/>
    <col min="12289" max="12289" width="21.5546875" style="213" customWidth="1"/>
    <col min="12290" max="12290" width="23.109375" style="213" customWidth="1"/>
    <col min="12291" max="12291" width="24.109375" style="213" customWidth="1"/>
    <col min="12292" max="12292" width="19.88671875" style="213" customWidth="1"/>
    <col min="12293" max="12293" width="27.5546875" style="213" bestFit="1" customWidth="1"/>
    <col min="12294" max="12294" width="20" style="213" customWidth="1"/>
    <col min="12295" max="12295" width="18.6640625" style="213" bestFit="1" customWidth="1"/>
    <col min="12296" max="12296" width="25.6640625" style="213" customWidth="1"/>
    <col min="12297" max="12297" width="26.109375" style="213" customWidth="1"/>
    <col min="12298" max="12298" width="35" style="213" customWidth="1"/>
    <col min="12299" max="12544" width="11.44140625" style="213"/>
    <col min="12545" max="12545" width="21.5546875" style="213" customWidth="1"/>
    <col min="12546" max="12546" width="23.109375" style="213" customWidth="1"/>
    <col min="12547" max="12547" width="24.109375" style="213" customWidth="1"/>
    <col min="12548" max="12548" width="19.88671875" style="213" customWidth="1"/>
    <col min="12549" max="12549" width="27.5546875" style="213" bestFit="1" customWidth="1"/>
    <col min="12550" max="12550" width="20" style="213" customWidth="1"/>
    <col min="12551" max="12551" width="18.6640625" style="213" bestFit="1" customWidth="1"/>
    <col min="12552" max="12552" width="25.6640625" style="213" customWidth="1"/>
    <col min="12553" max="12553" width="26.109375" style="213" customWidth="1"/>
    <col min="12554" max="12554" width="35" style="213" customWidth="1"/>
    <col min="12555" max="12800" width="11.44140625" style="213"/>
    <col min="12801" max="12801" width="21.5546875" style="213" customWidth="1"/>
    <col min="12802" max="12802" width="23.109375" style="213" customWidth="1"/>
    <col min="12803" max="12803" width="24.109375" style="213" customWidth="1"/>
    <col min="12804" max="12804" width="19.88671875" style="213" customWidth="1"/>
    <col min="12805" max="12805" width="27.5546875" style="213" bestFit="1" customWidth="1"/>
    <col min="12806" max="12806" width="20" style="213" customWidth="1"/>
    <col min="12807" max="12807" width="18.6640625" style="213" bestFit="1" customWidth="1"/>
    <col min="12808" max="12808" width="25.6640625" style="213" customWidth="1"/>
    <col min="12809" max="12809" width="26.109375" style="213" customWidth="1"/>
    <col min="12810" max="12810" width="35" style="213" customWidth="1"/>
    <col min="12811" max="13056" width="11.44140625" style="213"/>
    <col min="13057" max="13057" width="21.5546875" style="213" customWidth="1"/>
    <col min="13058" max="13058" width="23.109375" style="213" customWidth="1"/>
    <col min="13059" max="13059" width="24.109375" style="213" customWidth="1"/>
    <col min="13060" max="13060" width="19.88671875" style="213" customWidth="1"/>
    <col min="13061" max="13061" width="27.5546875" style="213" bestFit="1" customWidth="1"/>
    <col min="13062" max="13062" width="20" style="213" customWidth="1"/>
    <col min="13063" max="13063" width="18.6640625" style="213" bestFit="1" customWidth="1"/>
    <col min="13064" max="13064" width="25.6640625" style="213" customWidth="1"/>
    <col min="13065" max="13065" width="26.109375" style="213" customWidth="1"/>
    <col min="13066" max="13066" width="35" style="213" customWidth="1"/>
    <col min="13067" max="13312" width="11.44140625" style="213"/>
    <col min="13313" max="13313" width="21.5546875" style="213" customWidth="1"/>
    <col min="13314" max="13314" width="23.109375" style="213" customWidth="1"/>
    <col min="13315" max="13315" width="24.109375" style="213" customWidth="1"/>
    <col min="13316" max="13316" width="19.88671875" style="213" customWidth="1"/>
    <col min="13317" max="13317" width="27.5546875" style="213" bestFit="1" customWidth="1"/>
    <col min="13318" max="13318" width="20" style="213" customWidth="1"/>
    <col min="13319" max="13319" width="18.6640625" style="213" bestFit="1" customWidth="1"/>
    <col min="13320" max="13320" width="25.6640625" style="213" customWidth="1"/>
    <col min="13321" max="13321" width="26.109375" style="213" customWidth="1"/>
    <col min="13322" max="13322" width="35" style="213" customWidth="1"/>
    <col min="13323" max="13568" width="11.44140625" style="213"/>
    <col min="13569" max="13569" width="21.5546875" style="213" customWidth="1"/>
    <col min="13570" max="13570" width="23.109375" style="213" customWidth="1"/>
    <col min="13571" max="13571" width="24.109375" style="213" customWidth="1"/>
    <col min="13572" max="13572" width="19.88671875" style="213" customWidth="1"/>
    <col min="13573" max="13573" width="27.5546875" style="213" bestFit="1" customWidth="1"/>
    <col min="13574" max="13574" width="20" style="213" customWidth="1"/>
    <col min="13575" max="13575" width="18.6640625" style="213" bestFit="1" customWidth="1"/>
    <col min="13576" max="13576" width="25.6640625" style="213" customWidth="1"/>
    <col min="13577" max="13577" width="26.109375" style="213" customWidth="1"/>
    <col min="13578" max="13578" width="35" style="213" customWidth="1"/>
    <col min="13579" max="13824" width="11.44140625" style="213"/>
    <col min="13825" max="13825" width="21.5546875" style="213" customWidth="1"/>
    <col min="13826" max="13826" width="23.109375" style="213" customWidth="1"/>
    <col min="13827" max="13827" width="24.109375" style="213" customWidth="1"/>
    <col min="13828" max="13828" width="19.88671875" style="213" customWidth="1"/>
    <col min="13829" max="13829" width="27.5546875" style="213" bestFit="1" customWidth="1"/>
    <col min="13830" max="13830" width="20" style="213" customWidth="1"/>
    <col min="13831" max="13831" width="18.6640625" style="213" bestFit="1" customWidth="1"/>
    <col min="13832" max="13832" width="25.6640625" style="213" customWidth="1"/>
    <col min="13833" max="13833" width="26.109375" style="213" customWidth="1"/>
    <col min="13834" max="13834" width="35" style="213" customWidth="1"/>
    <col min="13835" max="14080" width="11.44140625" style="213"/>
    <col min="14081" max="14081" width="21.5546875" style="213" customWidth="1"/>
    <col min="14082" max="14082" width="23.109375" style="213" customWidth="1"/>
    <col min="14083" max="14083" width="24.109375" style="213" customWidth="1"/>
    <col min="14084" max="14084" width="19.88671875" style="213" customWidth="1"/>
    <col min="14085" max="14085" width="27.5546875" style="213" bestFit="1" customWidth="1"/>
    <col min="14086" max="14086" width="20" style="213" customWidth="1"/>
    <col min="14087" max="14087" width="18.6640625" style="213" bestFit="1" customWidth="1"/>
    <col min="14088" max="14088" width="25.6640625" style="213" customWidth="1"/>
    <col min="14089" max="14089" width="26.109375" style="213" customWidth="1"/>
    <col min="14090" max="14090" width="35" style="213" customWidth="1"/>
    <col min="14091" max="14336" width="11.44140625" style="213"/>
    <col min="14337" max="14337" width="21.5546875" style="213" customWidth="1"/>
    <col min="14338" max="14338" width="23.109375" style="213" customWidth="1"/>
    <col min="14339" max="14339" width="24.109375" style="213" customWidth="1"/>
    <col min="14340" max="14340" width="19.88671875" style="213" customWidth="1"/>
    <col min="14341" max="14341" width="27.5546875" style="213" bestFit="1" customWidth="1"/>
    <col min="14342" max="14342" width="20" style="213" customWidth="1"/>
    <col min="14343" max="14343" width="18.6640625" style="213" bestFit="1" customWidth="1"/>
    <col min="14344" max="14344" width="25.6640625" style="213" customWidth="1"/>
    <col min="14345" max="14345" width="26.109375" style="213" customWidth="1"/>
    <col min="14346" max="14346" width="35" style="213" customWidth="1"/>
    <col min="14347" max="14592" width="11.44140625" style="213"/>
    <col min="14593" max="14593" width="21.5546875" style="213" customWidth="1"/>
    <col min="14594" max="14594" width="23.109375" style="213" customWidth="1"/>
    <col min="14595" max="14595" width="24.109375" style="213" customWidth="1"/>
    <col min="14596" max="14596" width="19.88671875" style="213" customWidth="1"/>
    <col min="14597" max="14597" width="27.5546875" style="213" bestFit="1" customWidth="1"/>
    <col min="14598" max="14598" width="20" style="213" customWidth="1"/>
    <col min="14599" max="14599" width="18.6640625" style="213" bestFit="1" customWidth="1"/>
    <col min="14600" max="14600" width="25.6640625" style="213" customWidth="1"/>
    <col min="14601" max="14601" width="26.109375" style="213" customWidth="1"/>
    <col min="14602" max="14602" width="35" style="213" customWidth="1"/>
    <col min="14603" max="14848" width="11.44140625" style="213"/>
    <col min="14849" max="14849" width="21.5546875" style="213" customWidth="1"/>
    <col min="14850" max="14850" width="23.109375" style="213" customWidth="1"/>
    <col min="14851" max="14851" width="24.109375" style="213" customWidth="1"/>
    <col min="14852" max="14852" width="19.88671875" style="213" customWidth="1"/>
    <col min="14853" max="14853" width="27.5546875" style="213" bestFit="1" customWidth="1"/>
    <col min="14854" max="14854" width="20" style="213" customWidth="1"/>
    <col min="14855" max="14855" width="18.6640625" style="213" bestFit="1" customWidth="1"/>
    <col min="14856" max="14856" width="25.6640625" style="213" customWidth="1"/>
    <col min="14857" max="14857" width="26.109375" style="213" customWidth="1"/>
    <col min="14858" max="14858" width="35" style="213" customWidth="1"/>
    <col min="14859" max="15104" width="11.44140625" style="213"/>
    <col min="15105" max="15105" width="21.5546875" style="213" customWidth="1"/>
    <col min="15106" max="15106" width="23.109375" style="213" customWidth="1"/>
    <col min="15107" max="15107" width="24.109375" style="213" customWidth="1"/>
    <col min="15108" max="15108" width="19.88671875" style="213" customWidth="1"/>
    <col min="15109" max="15109" width="27.5546875" style="213" bestFit="1" customWidth="1"/>
    <col min="15110" max="15110" width="20" style="213" customWidth="1"/>
    <col min="15111" max="15111" width="18.6640625" style="213" bestFit="1" customWidth="1"/>
    <col min="15112" max="15112" width="25.6640625" style="213" customWidth="1"/>
    <col min="15113" max="15113" width="26.109375" style="213" customWidth="1"/>
    <col min="15114" max="15114" width="35" style="213" customWidth="1"/>
    <col min="15115" max="15360" width="11.44140625" style="213"/>
    <col min="15361" max="15361" width="21.5546875" style="213" customWidth="1"/>
    <col min="15362" max="15362" width="23.109375" style="213" customWidth="1"/>
    <col min="15363" max="15363" width="24.109375" style="213" customWidth="1"/>
    <col min="15364" max="15364" width="19.88671875" style="213" customWidth="1"/>
    <col min="15365" max="15365" width="27.5546875" style="213" bestFit="1" customWidth="1"/>
    <col min="15366" max="15366" width="20" style="213" customWidth="1"/>
    <col min="15367" max="15367" width="18.6640625" style="213" bestFit="1" customWidth="1"/>
    <col min="15368" max="15368" width="25.6640625" style="213" customWidth="1"/>
    <col min="15369" max="15369" width="26.109375" style="213" customWidth="1"/>
    <col min="15370" max="15370" width="35" style="213" customWidth="1"/>
    <col min="15371" max="15616" width="11.44140625" style="213"/>
    <col min="15617" max="15617" width="21.5546875" style="213" customWidth="1"/>
    <col min="15618" max="15618" width="23.109375" style="213" customWidth="1"/>
    <col min="15619" max="15619" width="24.109375" style="213" customWidth="1"/>
    <col min="15620" max="15620" width="19.88671875" style="213" customWidth="1"/>
    <col min="15621" max="15621" width="27.5546875" style="213" bestFit="1" customWidth="1"/>
    <col min="15622" max="15622" width="20" style="213" customWidth="1"/>
    <col min="15623" max="15623" width="18.6640625" style="213" bestFit="1" customWidth="1"/>
    <col min="15624" max="15624" width="25.6640625" style="213" customWidth="1"/>
    <col min="15625" max="15625" width="26.109375" style="213" customWidth="1"/>
    <col min="15626" max="15626" width="35" style="213" customWidth="1"/>
    <col min="15627" max="15872" width="11.44140625" style="213"/>
    <col min="15873" max="15873" width="21.5546875" style="213" customWidth="1"/>
    <col min="15874" max="15874" width="23.109375" style="213" customWidth="1"/>
    <col min="15875" max="15875" width="24.109375" style="213" customWidth="1"/>
    <col min="15876" max="15876" width="19.88671875" style="213" customWidth="1"/>
    <col min="15877" max="15877" width="27.5546875" style="213" bestFit="1" customWidth="1"/>
    <col min="15878" max="15878" width="20" style="213" customWidth="1"/>
    <col min="15879" max="15879" width="18.6640625" style="213" bestFit="1" customWidth="1"/>
    <col min="15880" max="15880" width="25.6640625" style="213" customWidth="1"/>
    <col min="15881" max="15881" width="26.109375" style="213" customWidth="1"/>
    <col min="15882" max="15882" width="35" style="213" customWidth="1"/>
    <col min="15883" max="16128" width="11.44140625" style="213"/>
    <col min="16129" max="16129" width="21.5546875" style="213" customWidth="1"/>
    <col min="16130" max="16130" width="23.109375" style="213" customWidth="1"/>
    <col min="16131" max="16131" width="24.109375" style="213" customWidth="1"/>
    <col min="16132" max="16132" width="19.88671875" style="213" customWidth="1"/>
    <col min="16133" max="16133" width="27.5546875" style="213" bestFit="1" customWidth="1"/>
    <col min="16134" max="16134" width="20" style="213" customWidth="1"/>
    <col min="16135" max="16135" width="18.6640625" style="213" bestFit="1" customWidth="1"/>
    <col min="16136" max="16136" width="25.6640625" style="213" customWidth="1"/>
    <col min="16137" max="16137" width="26.109375" style="213" customWidth="1"/>
    <col min="16138" max="16138" width="35" style="213" customWidth="1"/>
    <col min="16139" max="16384" width="11.44140625" style="213"/>
  </cols>
  <sheetData>
    <row r="1" spans="1:10" x14ac:dyDescent="0.25">
      <c r="A1" s="822"/>
      <c r="B1" s="822"/>
      <c r="C1" s="822"/>
      <c r="D1" s="823" t="s">
        <v>1090</v>
      </c>
      <c r="E1" s="823"/>
      <c r="F1" s="823"/>
      <c r="G1" s="823"/>
      <c r="H1" s="823" t="s">
        <v>1091</v>
      </c>
      <c r="I1" s="823"/>
      <c r="J1" s="823"/>
    </row>
    <row r="2" spans="1:10" x14ac:dyDescent="0.25">
      <c r="A2" s="822"/>
      <c r="B2" s="822"/>
      <c r="C2" s="822"/>
      <c r="D2" s="823"/>
      <c r="E2" s="823"/>
      <c r="F2" s="823"/>
      <c r="G2" s="823"/>
      <c r="H2" s="823"/>
      <c r="I2" s="823"/>
      <c r="J2" s="823"/>
    </row>
    <row r="3" spans="1:10" x14ac:dyDescent="0.25">
      <c r="A3" s="822"/>
      <c r="B3" s="822"/>
      <c r="C3" s="822"/>
      <c r="D3" s="823" t="s">
        <v>1092</v>
      </c>
      <c r="E3" s="823"/>
      <c r="F3" s="823"/>
      <c r="G3" s="823"/>
      <c r="H3" s="823" t="s">
        <v>1093</v>
      </c>
      <c r="I3" s="823"/>
      <c r="J3" s="823"/>
    </row>
    <row r="4" spans="1:10" ht="13.8" thickBot="1" x14ac:dyDescent="0.3">
      <c r="A4" s="822"/>
      <c r="B4" s="822"/>
      <c r="C4" s="822"/>
      <c r="D4" s="823"/>
      <c r="E4" s="823"/>
      <c r="F4" s="823"/>
      <c r="G4" s="823"/>
      <c r="H4" s="823"/>
      <c r="I4" s="823"/>
      <c r="J4" s="823"/>
    </row>
    <row r="5" spans="1:10" ht="13.8" thickTop="1" x14ac:dyDescent="0.25">
      <c r="A5" s="816" t="s">
        <v>1094</v>
      </c>
      <c r="B5" s="817"/>
      <c r="C5" s="817"/>
      <c r="D5" s="817"/>
      <c r="E5" s="817"/>
      <c r="F5" s="817"/>
      <c r="G5" s="817"/>
      <c r="H5" s="817"/>
      <c r="I5" s="817"/>
      <c r="J5" s="818"/>
    </row>
    <row r="6" spans="1:10" x14ac:dyDescent="0.25">
      <c r="A6" s="819"/>
      <c r="B6" s="820"/>
      <c r="C6" s="820"/>
      <c r="D6" s="820"/>
      <c r="E6" s="820"/>
      <c r="F6" s="820"/>
      <c r="G6" s="820"/>
      <c r="H6" s="820"/>
      <c r="I6" s="820"/>
      <c r="J6" s="821"/>
    </row>
    <row r="7" spans="1:10" s="214" customFormat="1" ht="20.25" customHeight="1" x14ac:dyDescent="0.25">
      <c r="A7" s="784" t="s">
        <v>1095</v>
      </c>
      <c r="B7" s="785"/>
      <c r="C7" s="790" t="s">
        <v>945</v>
      </c>
      <c r="D7" s="791"/>
      <c r="E7" s="791"/>
      <c r="F7" s="791"/>
      <c r="G7" s="792"/>
      <c r="H7" s="814" t="s">
        <v>1096</v>
      </c>
      <c r="I7" s="814"/>
      <c r="J7" s="814" t="s">
        <v>1097</v>
      </c>
    </row>
    <row r="8" spans="1:10" s="214" customFormat="1" ht="13.8" x14ac:dyDescent="0.25">
      <c r="A8" s="786"/>
      <c r="B8" s="787"/>
      <c r="C8" s="790"/>
      <c r="D8" s="793"/>
      <c r="E8" s="793"/>
      <c r="F8" s="793"/>
      <c r="G8" s="794"/>
      <c r="H8" s="815"/>
      <c r="I8" s="815"/>
      <c r="J8" s="814"/>
    </row>
    <row r="9" spans="1:10" ht="73.5" customHeight="1" x14ac:dyDescent="0.25">
      <c r="A9" s="788"/>
      <c r="B9" s="789"/>
      <c r="C9" s="790"/>
      <c r="D9" s="795"/>
      <c r="E9" s="795"/>
      <c r="F9" s="795"/>
      <c r="G9" s="796"/>
      <c r="H9" s="815"/>
      <c r="I9" s="815"/>
      <c r="J9" s="215" t="s">
        <v>1098</v>
      </c>
    </row>
    <row r="10" spans="1:10" ht="22.35" customHeight="1" x14ac:dyDescent="0.25">
      <c r="A10" s="800" t="s">
        <v>944</v>
      </c>
      <c r="B10" s="802"/>
      <c r="C10" s="802"/>
      <c r="D10" s="802"/>
      <c r="E10" s="802"/>
      <c r="F10" s="802"/>
      <c r="G10" s="802"/>
      <c r="H10" s="802"/>
      <c r="I10" s="802"/>
      <c r="J10" s="803"/>
    </row>
    <row r="11" spans="1:10" ht="22.35" customHeight="1" x14ac:dyDescent="0.25">
      <c r="A11" s="801"/>
      <c r="B11" s="804"/>
      <c r="C11" s="804"/>
      <c r="D11" s="804"/>
      <c r="E11" s="804"/>
      <c r="F11" s="804"/>
      <c r="G11" s="804"/>
      <c r="H11" s="804"/>
      <c r="I11" s="804"/>
      <c r="J11" s="805"/>
    </row>
    <row r="12" spans="1:10" ht="13.8" x14ac:dyDescent="0.25">
      <c r="A12" s="806" t="s">
        <v>1099</v>
      </c>
      <c r="B12" s="807"/>
      <c r="C12" s="807"/>
      <c r="D12" s="807"/>
      <c r="E12" s="807"/>
      <c r="F12" s="807"/>
      <c r="G12" s="807"/>
      <c r="H12" s="807"/>
      <c r="I12" s="807"/>
      <c r="J12" s="808"/>
    </row>
    <row r="13" spans="1:10" ht="13.8" thickBot="1" x14ac:dyDescent="0.3">
      <c r="A13" s="809"/>
      <c r="B13" s="810"/>
      <c r="C13" s="810"/>
      <c r="D13" s="810"/>
      <c r="E13" s="810"/>
      <c r="F13" s="810"/>
      <c r="G13" s="810"/>
      <c r="H13" s="810"/>
      <c r="I13" s="810"/>
      <c r="J13" s="811"/>
    </row>
    <row r="14" spans="1:10" ht="16.8" thickTop="1" thickBot="1" x14ac:dyDescent="0.35">
      <c r="A14" s="812" t="s">
        <v>1100</v>
      </c>
      <c r="B14" s="813"/>
      <c r="C14" s="754" t="s">
        <v>1101</v>
      </c>
      <c r="D14" s="754"/>
      <c r="E14" s="755"/>
      <c r="F14" s="756" t="s">
        <v>1102</v>
      </c>
      <c r="G14" s="757"/>
      <c r="H14" s="757"/>
      <c r="I14" s="758"/>
      <c r="J14" s="759"/>
    </row>
    <row r="15" spans="1:10" ht="16.2" thickTop="1" x14ac:dyDescent="0.25">
      <c r="A15" s="216" t="s">
        <v>1103</v>
      </c>
      <c r="B15" s="217"/>
      <c r="C15" s="797" t="s">
        <v>1104</v>
      </c>
      <c r="D15" s="798"/>
      <c r="E15" s="218">
        <v>15846573783</v>
      </c>
      <c r="F15" s="799" t="s">
        <v>1105</v>
      </c>
      <c r="G15" s="799"/>
      <c r="H15" s="220"/>
      <c r="I15" s="221" t="s">
        <v>1106</v>
      </c>
      <c r="J15" s="222">
        <v>44798</v>
      </c>
    </row>
    <row r="16" spans="1:10" ht="15.6" x14ac:dyDescent="0.25">
      <c r="A16" s="223" t="s">
        <v>1106</v>
      </c>
      <c r="B16" s="217"/>
      <c r="C16" s="224"/>
      <c r="D16" s="225"/>
      <c r="E16" s="218"/>
      <c r="F16" s="219"/>
      <c r="G16" s="219"/>
      <c r="H16" s="220"/>
      <c r="I16" s="226"/>
      <c r="J16" s="222"/>
    </row>
    <row r="17" spans="1:10" ht="15.6" x14ac:dyDescent="0.25">
      <c r="A17" s="227" t="s">
        <v>1107</v>
      </c>
      <c r="B17" s="228"/>
      <c r="C17" s="781" t="s">
        <v>1108</v>
      </c>
      <c r="D17" s="782"/>
      <c r="E17" s="229">
        <v>0</v>
      </c>
      <c r="F17" s="783" t="s">
        <v>1109</v>
      </c>
      <c r="G17" s="783"/>
      <c r="H17" s="230">
        <f>H15+B15-1+(J17-J15)</f>
        <v>38</v>
      </c>
      <c r="I17" s="231" t="s">
        <v>1110</v>
      </c>
      <c r="J17" s="232">
        <v>44837</v>
      </c>
    </row>
    <row r="18" spans="1:10" ht="15.6" x14ac:dyDescent="0.3">
      <c r="A18" s="227" t="s">
        <v>1111</v>
      </c>
      <c r="B18" s="233"/>
      <c r="C18" s="781" t="s">
        <v>1112</v>
      </c>
      <c r="D18" s="782"/>
      <c r="E18" s="229">
        <v>0</v>
      </c>
      <c r="F18" s="783"/>
      <c r="G18" s="783"/>
      <c r="H18" s="230"/>
      <c r="I18" s="231"/>
      <c r="J18" s="234"/>
    </row>
    <row r="19" spans="1:10" ht="15.6" x14ac:dyDescent="0.3">
      <c r="A19" s="235" t="s">
        <v>1113</v>
      </c>
      <c r="B19" s="233"/>
      <c r="C19" s="781" t="s">
        <v>1114</v>
      </c>
      <c r="D19" s="782"/>
      <c r="E19" s="236">
        <v>0</v>
      </c>
      <c r="F19" s="783"/>
      <c r="G19" s="783"/>
      <c r="H19" s="230"/>
      <c r="I19" s="231"/>
      <c r="J19" s="234"/>
    </row>
    <row r="20" spans="1:10" ht="15.6" x14ac:dyDescent="0.3">
      <c r="A20" s="235" t="s">
        <v>1115</v>
      </c>
      <c r="B20" s="233"/>
      <c r="C20" s="237"/>
      <c r="D20" s="238"/>
      <c r="E20" s="239"/>
      <c r="F20" s="240"/>
      <c r="G20" s="240"/>
      <c r="H20" s="241"/>
      <c r="I20" s="242"/>
      <c r="J20" s="234"/>
    </row>
    <row r="21" spans="1:10" ht="16.2" thickBot="1" x14ac:dyDescent="0.35">
      <c r="A21" s="243" t="s">
        <v>1116</v>
      </c>
      <c r="B21" s="244">
        <f>SUM(B15:B20)</f>
        <v>0</v>
      </c>
      <c r="C21" s="772" t="s">
        <v>1116</v>
      </c>
      <c r="D21" s="773"/>
      <c r="E21" s="245">
        <f>SUM(E15:E19)</f>
        <v>15846573783</v>
      </c>
      <c r="F21" s="772"/>
      <c r="G21" s="774"/>
      <c r="H21" s="245">
        <v>5400000000</v>
      </c>
      <c r="I21" s="246" t="s">
        <v>1117</v>
      </c>
      <c r="J21" s="247">
        <f>H15+B21-1+(J17-J15)+(J19-J18)-38</f>
        <v>0</v>
      </c>
    </row>
    <row r="22" spans="1:10" s="252" customFormat="1" ht="13.8" thickTop="1" x14ac:dyDescent="0.25">
      <c r="A22" s="248"/>
      <c r="B22" s="249"/>
      <c r="C22" s="249"/>
      <c r="D22" s="249"/>
      <c r="E22" s="249"/>
      <c r="F22" s="249"/>
      <c r="G22" s="249"/>
      <c r="H22" s="249"/>
      <c r="I22" s="250"/>
      <c r="J22" s="251"/>
    </row>
    <row r="23" spans="1:10" s="252" customFormat="1" ht="39.6" x14ac:dyDescent="0.25">
      <c r="A23" s="253" t="s">
        <v>1118</v>
      </c>
      <c r="B23" s="254" t="s">
        <v>1119</v>
      </c>
      <c r="C23" s="255" t="s">
        <v>1120</v>
      </c>
      <c r="D23" s="254" t="s">
        <v>1121</v>
      </c>
      <c r="E23" s="254" t="s">
        <v>1122</v>
      </c>
      <c r="F23" s="254" t="s">
        <v>1123</v>
      </c>
      <c r="G23" s="254" t="s">
        <v>1124</v>
      </c>
      <c r="H23" s="254" t="s">
        <v>1125</v>
      </c>
      <c r="I23" s="254" t="s">
        <v>1126</v>
      </c>
      <c r="J23" s="256" t="s">
        <v>1127</v>
      </c>
    </row>
    <row r="24" spans="1:10" s="252" customFormat="1" x14ac:dyDescent="0.25">
      <c r="A24" s="257" t="s">
        <v>1128</v>
      </c>
      <c r="B24" s="258"/>
      <c r="C24" s="259" t="e">
        <f>'CONTROL ACTAS'!#REF!</f>
        <v>#REF!</v>
      </c>
      <c r="D24" s="260"/>
      <c r="E24" s="261" t="e">
        <f>'CONTROL ACTAS'!#REF!</f>
        <v>#REF!</v>
      </c>
      <c r="F24" s="261" t="e">
        <f>$H$21-E24</f>
        <v>#REF!</v>
      </c>
      <c r="G24" s="261" t="e">
        <f>$E$21-C24</f>
        <v>#REF!</v>
      </c>
      <c r="H24" s="262" t="e">
        <f t="shared" ref="H24:H35" si="0">C24/$E$21</f>
        <v>#REF!</v>
      </c>
      <c r="I24" s="263">
        <f>B24-H$15+1</f>
        <v>1</v>
      </c>
      <c r="J24" s="264" t="e">
        <f>(I24)/B$21</f>
        <v>#DIV/0!</v>
      </c>
    </row>
    <row r="25" spans="1:10" x14ac:dyDescent="0.25">
      <c r="A25" s="257" t="s">
        <v>1129</v>
      </c>
      <c r="B25" s="258"/>
      <c r="C25" s="259" t="e">
        <f>'CONTROL ACTAS'!#REF!</f>
        <v>#REF!</v>
      </c>
      <c r="D25" s="260"/>
      <c r="E25" s="261" t="e">
        <f>'CONTROL ACTAS'!#REF!</f>
        <v>#REF!</v>
      </c>
      <c r="F25" s="261" t="e">
        <f>F24-E25</f>
        <v>#REF!</v>
      </c>
      <c r="G25" s="261" t="e">
        <f t="shared" ref="G25:G30" si="1">G24-C25</f>
        <v>#REF!</v>
      </c>
      <c r="H25" s="262" t="e">
        <f t="shared" si="0"/>
        <v>#REF!</v>
      </c>
      <c r="I25" s="263">
        <f>B25-H$15+1</f>
        <v>1</v>
      </c>
      <c r="J25" s="264" t="e">
        <f>(I25)/B$21</f>
        <v>#DIV/0!</v>
      </c>
    </row>
    <row r="26" spans="1:10" x14ac:dyDescent="0.25">
      <c r="A26" s="257" t="s">
        <v>1130</v>
      </c>
      <c r="B26" s="258"/>
      <c r="C26" s="259" t="e">
        <f>'CONTROL ACTAS'!#REF!</f>
        <v>#REF!</v>
      </c>
      <c r="D26" s="260"/>
      <c r="E26" s="261" t="e">
        <f>'CONTROL ACTAS'!#REF!</f>
        <v>#REF!</v>
      </c>
      <c r="F26" s="261" t="e">
        <f>F25-E26</f>
        <v>#REF!</v>
      </c>
      <c r="G26" s="261" t="e">
        <f t="shared" si="1"/>
        <v>#REF!</v>
      </c>
      <c r="H26" s="262" t="e">
        <f t="shared" si="0"/>
        <v>#REF!</v>
      </c>
      <c r="I26" s="263">
        <f>B26-H$15+1</f>
        <v>1</v>
      </c>
      <c r="J26" s="264" t="e">
        <f>(I26)/B$21</f>
        <v>#DIV/0!</v>
      </c>
    </row>
    <row r="27" spans="1:10" x14ac:dyDescent="0.25">
      <c r="A27" s="257" t="s">
        <v>1131</v>
      </c>
      <c r="B27" s="258"/>
      <c r="C27" s="265" t="e">
        <f>'CONTROL ACTAS'!#REF!</f>
        <v>#REF!</v>
      </c>
      <c r="D27" s="260"/>
      <c r="E27" s="261" t="e">
        <f>'CONTROL ACTAS'!#REF!</f>
        <v>#REF!</v>
      </c>
      <c r="F27" s="261" t="e">
        <f>F26-E27</f>
        <v>#REF!</v>
      </c>
      <c r="G27" s="261" t="e">
        <f t="shared" si="1"/>
        <v>#REF!</v>
      </c>
      <c r="H27" s="262" t="e">
        <f t="shared" si="0"/>
        <v>#REF!</v>
      </c>
      <c r="I27" s="263">
        <f>B27-H$15+1</f>
        <v>1</v>
      </c>
      <c r="J27" s="264" t="e">
        <f>(I27)/B$21</f>
        <v>#DIV/0!</v>
      </c>
    </row>
    <row r="28" spans="1:10" x14ac:dyDescent="0.25">
      <c r="A28" s="257" t="s">
        <v>1132</v>
      </c>
      <c r="B28" s="258"/>
      <c r="C28" s="265" t="e">
        <f>'CONTROL ACTAS'!#REF!</f>
        <v>#REF!</v>
      </c>
      <c r="D28" s="260"/>
      <c r="E28" s="261" t="e">
        <f>'CONTROL ACTAS'!#REF!</f>
        <v>#REF!</v>
      </c>
      <c r="F28" s="261" t="e">
        <f t="shared" ref="F28:F29" si="2">F27-E28</f>
        <v>#REF!</v>
      </c>
      <c r="G28" s="261" t="e">
        <f t="shared" si="1"/>
        <v>#REF!</v>
      </c>
      <c r="H28" s="262" t="e">
        <f t="shared" si="0"/>
        <v>#REF!</v>
      </c>
      <c r="I28" s="263">
        <f>B28-H$15+1</f>
        <v>1</v>
      </c>
      <c r="J28" s="264" t="e">
        <f>(I28)/B$21</f>
        <v>#DIV/0!</v>
      </c>
    </row>
    <row r="29" spans="1:10" ht="13.8" thickBot="1" x14ac:dyDescent="0.3">
      <c r="A29" s="257" t="s">
        <v>1133</v>
      </c>
      <c r="B29" s="258"/>
      <c r="C29" s="266" t="e">
        <f>'CONTROL ACTAS'!#REF!</f>
        <v>#REF!</v>
      </c>
      <c r="D29" s="260"/>
      <c r="E29" s="261" t="e">
        <f>'CONTROL ACTAS'!#REF!</f>
        <v>#REF!</v>
      </c>
      <c r="F29" s="261" t="e">
        <f t="shared" si="2"/>
        <v>#REF!</v>
      </c>
      <c r="G29" s="261" t="e">
        <f t="shared" si="1"/>
        <v>#REF!</v>
      </c>
      <c r="H29" s="262" t="e">
        <f t="shared" si="0"/>
        <v>#REF!</v>
      </c>
      <c r="I29" s="263"/>
      <c r="J29" s="264"/>
    </row>
    <row r="30" spans="1:10" hidden="1" x14ac:dyDescent="0.25">
      <c r="A30" s="257" t="s">
        <v>1134</v>
      </c>
      <c r="B30" s="258"/>
      <c r="C30" s="266"/>
      <c r="D30" s="260"/>
      <c r="E30" s="261"/>
      <c r="F30" s="261"/>
      <c r="G30" s="261" t="e">
        <f t="shared" si="1"/>
        <v>#REF!</v>
      </c>
      <c r="H30" s="262">
        <f t="shared" si="0"/>
        <v>0</v>
      </c>
      <c r="I30" s="263"/>
      <c r="J30" s="267"/>
    </row>
    <row r="31" spans="1:10" hidden="1" x14ac:dyDescent="0.25">
      <c r="A31" s="257" t="s">
        <v>1135</v>
      </c>
      <c r="B31" s="258"/>
      <c r="C31" s="266"/>
      <c r="D31" s="260"/>
      <c r="E31" s="261"/>
      <c r="F31" s="261"/>
      <c r="G31" s="261" t="e">
        <f>G30-C31</f>
        <v>#REF!</v>
      </c>
      <c r="H31" s="262">
        <f t="shared" si="0"/>
        <v>0</v>
      </c>
      <c r="I31" s="263"/>
      <c r="J31" s="267"/>
    </row>
    <row r="32" spans="1:10" hidden="1" x14ac:dyDescent="0.25">
      <c r="A32" s="257" t="s">
        <v>1136</v>
      </c>
      <c r="B32" s="258"/>
      <c r="C32" s="266"/>
      <c r="D32" s="260"/>
      <c r="E32" s="261"/>
      <c r="F32" s="261"/>
      <c r="G32" s="261" t="e">
        <f>G31-C32</f>
        <v>#REF!</v>
      </c>
      <c r="H32" s="262">
        <f t="shared" si="0"/>
        <v>0</v>
      </c>
      <c r="I32" s="263"/>
      <c r="J32" s="267"/>
    </row>
    <row r="33" spans="1:10" hidden="1" x14ac:dyDescent="0.25">
      <c r="A33" s="257" t="s">
        <v>1137</v>
      </c>
      <c r="B33" s="258"/>
      <c r="C33" s="266"/>
      <c r="D33" s="260"/>
      <c r="E33" s="261"/>
      <c r="F33" s="261"/>
      <c r="G33" s="261" t="e">
        <f>G32-C33</f>
        <v>#REF!</v>
      </c>
      <c r="H33" s="262">
        <f t="shared" si="0"/>
        <v>0</v>
      </c>
      <c r="I33" s="263"/>
      <c r="J33" s="267"/>
    </row>
    <row r="34" spans="1:10" hidden="1" x14ac:dyDescent="0.25">
      <c r="A34" s="257" t="s">
        <v>1138</v>
      </c>
      <c r="B34" s="258"/>
      <c r="C34" s="268"/>
      <c r="D34" s="269"/>
      <c r="E34" s="261"/>
      <c r="F34" s="261"/>
      <c r="G34" s="261" t="e">
        <f t="shared" ref="G34:G39" si="3">G33-C34</f>
        <v>#REF!</v>
      </c>
      <c r="H34" s="262">
        <f t="shared" si="0"/>
        <v>0</v>
      </c>
      <c r="I34" s="263"/>
      <c r="J34" s="267"/>
    </row>
    <row r="35" spans="1:10" s="270" customFormat="1" hidden="1" x14ac:dyDescent="0.25">
      <c r="A35" s="257" t="s">
        <v>1139</v>
      </c>
      <c r="B35" s="258"/>
      <c r="C35" s="268"/>
      <c r="D35" s="269"/>
      <c r="E35" s="261"/>
      <c r="F35" s="261"/>
      <c r="G35" s="261" t="e">
        <f t="shared" si="3"/>
        <v>#REF!</v>
      </c>
      <c r="H35" s="262">
        <f t="shared" si="0"/>
        <v>0</v>
      </c>
      <c r="I35" s="263"/>
      <c r="J35" s="267"/>
    </row>
    <row r="36" spans="1:10" hidden="1" x14ac:dyDescent="0.25">
      <c r="A36" s="257"/>
      <c r="B36" s="258"/>
      <c r="C36" s="271"/>
      <c r="D36" s="261"/>
      <c r="E36" s="261"/>
      <c r="F36" s="261"/>
      <c r="G36" s="272" t="e">
        <f t="shared" si="3"/>
        <v>#REF!</v>
      </c>
      <c r="H36" s="262"/>
      <c r="I36" s="263"/>
      <c r="J36" s="267"/>
    </row>
    <row r="37" spans="1:10" hidden="1" x14ac:dyDescent="0.25">
      <c r="A37" s="257"/>
      <c r="B37" s="258"/>
      <c r="C37" s="271"/>
      <c r="D37" s="261"/>
      <c r="E37" s="261"/>
      <c r="F37" s="261"/>
      <c r="G37" s="272" t="e">
        <f t="shared" si="3"/>
        <v>#REF!</v>
      </c>
      <c r="H37" s="262"/>
      <c r="I37" s="263"/>
      <c r="J37" s="267"/>
    </row>
    <row r="38" spans="1:10" hidden="1" x14ac:dyDescent="0.25">
      <c r="A38" s="257"/>
      <c r="B38" s="258"/>
      <c r="C38" s="271"/>
      <c r="D38" s="261"/>
      <c r="E38" s="261"/>
      <c r="F38" s="261"/>
      <c r="G38" s="272" t="e">
        <f t="shared" si="3"/>
        <v>#REF!</v>
      </c>
      <c r="H38" s="262"/>
      <c r="I38" s="263"/>
      <c r="J38" s="267"/>
    </row>
    <row r="39" spans="1:10" s="279" customFormat="1" ht="13.8" hidden="1" thickBot="1" x14ac:dyDescent="0.3">
      <c r="A39" s="273"/>
      <c r="B39" s="258"/>
      <c r="C39" s="274"/>
      <c r="D39" s="274"/>
      <c r="E39" s="275"/>
      <c r="F39" s="275"/>
      <c r="G39" s="272" t="e">
        <f t="shared" si="3"/>
        <v>#REF!</v>
      </c>
      <c r="H39" s="276"/>
      <c r="I39" s="277"/>
      <c r="J39" s="278"/>
    </row>
    <row r="40" spans="1:10" ht="16.8" thickTop="1" thickBot="1" x14ac:dyDescent="0.3">
      <c r="A40" s="775" t="s">
        <v>1140</v>
      </c>
      <c r="B40" s="776"/>
      <c r="C40" s="280" t="e">
        <f>SUM(C24:C39)</f>
        <v>#REF!</v>
      </c>
      <c r="D40" s="281">
        <f>SUM(D24:D39)</f>
        <v>0</v>
      </c>
      <c r="E40" s="281" t="e">
        <f>SUM(E24:E39)</f>
        <v>#REF!</v>
      </c>
      <c r="F40" s="281" t="e">
        <f>MIN(F24:F39)</f>
        <v>#REF!</v>
      </c>
      <c r="G40" s="281" t="e">
        <f>MIN(G24:G39)</f>
        <v>#REF!</v>
      </c>
      <c r="H40" s="282" t="e">
        <f>SUM(H24:H39)</f>
        <v>#REF!</v>
      </c>
      <c r="I40" s="281">
        <f>MAX(I24:I39)</f>
        <v>1</v>
      </c>
      <c r="J40" s="283" t="e">
        <f>MAX(J24:J39)</f>
        <v>#DIV/0!</v>
      </c>
    </row>
    <row r="41" spans="1:10" s="270" customFormat="1" ht="23.25" hidden="1" customHeight="1" thickTop="1" thickBot="1" x14ac:dyDescent="0.3">
      <c r="A41" s="284" t="s">
        <v>1141</v>
      </c>
      <c r="B41" s="285"/>
      <c r="C41" s="286"/>
      <c r="D41" s="286"/>
      <c r="E41" s="286"/>
      <c r="F41" s="286"/>
      <c r="G41" s="286"/>
      <c r="H41" s="287">
        <v>0.47714264508684701</v>
      </c>
      <c r="I41" s="288"/>
      <c r="J41" s="289"/>
    </row>
    <row r="42" spans="1:10" s="270" customFormat="1" ht="14.4" hidden="1" thickTop="1" thickBot="1" x14ac:dyDescent="0.3">
      <c r="A42" s="290" t="s">
        <v>1142</v>
      </c>
      <c r="B42" s="291"/>
      <c r="C42" s="292"/>
      <c r="D42" s="293"/>
      <c r="E42" s="293"/>
      <c r="F42" s="293"/>
      <c r="G42" s="294">
        <f>'[2]CONTROL ACTAS'!BA627</f>
        <v>4169747.0051282002</v>
      </c>
      <c r="H42" s="293"/>
      <c r="I42" s="295"/>
      <c r="J42" s="296" t="s">
        <v>1143</v>
      </c>
    </row>
    <row r="43" spans="1:10" s="270" customFormat="1" ht="13.8" hidden="1" thickTop="1" x14ac:dyDescent="0.25">
      <c r="A43" s="297"/>
      <c r="B43" s="298"/>
      <c r="C43" s="299"/>
      <c r="D43" s="779"/>
      <c r="E43" s="779"/>
      <c r="F43" s="779"/>
      <c r="G43" s="779"/>
      <c r="H43" s="779"/>
      <c r="I43" s="779"/>
      <c r="J43" s="780"/>
    </row>
    <row r="44" spans="1:10" ht="13.8" hidden="1" thickBot="1" x14ac:dyDescent="0.3">
      <c r="A44" s="762" t="s">
        <v>1144</v>
      </c>
      <c r="B44" s="763"/>
      <c r="C44" s="300">
        <f>C42</f>
        <v>0</v>
      </c>
      <c r="D44" s="301"/>
      <c r="E44" s="301"/>
      <c r="F44" s="301"/>
      <c r="G44" s="300">
        <f>G42</f>
        <v>4169747.0051282002</v>
      </c>
      <c r="H44" s="302">
        <f>+G44/E21</f>
        <v>2.6313240087276474E-4</v>
      </c>
      <c r="I44" s="303"/>
      <c r="J44" s="304"/>
    </row>
    <row r="45" spans="1:10" ht="14.4" hidden="1" thickTop="1" thickBot="1" x14ac:dyDescent="0.3">
      <c r="A45" s="305"/>
      <c r="B45" s="306"/>
      <c r="C45" s="307"/>
      <c r="D45" s="308"/>
      <c r="E45" s="308"/>
      <c r="F45" s="309"/>
      <c r="G45" s="308"/>
      <c r="H45" s="310"/>
      <c r="I45" s="306"/>
      <c r="J45" s="311"/>
    </row>
    <row r="46" spans="1:10" ht="16.8" hidden="1" thickTop="1" thickBot="1" x14ac:dyDescent="0.3">
      <c r="A46" s="764" t="s">
        <v>1145</v>
      </c>
      <c r="B46" s="765"/>
      <c r="C46" s="312" t="e">
        <f>+C44+C40</f>
        <v>#REF!</v>
      </c>
      <c r="D46" s="313">
        <v>0</v>
      </c>
      <c r="E46" s="313">
        <v>0</v>
      </c>
      <c r="F46" s="313">
        <v>0</v>
      </c>
      <c r="G46" s="313" t="e">
        <f>+G44+G40</f>
        <v>#REF!</v>
      </c>
      <c r="H46" s="314" t="e">
        <f>+C46/E21</f>
        <v>#REF!</v>
      </c>
      <c r="I46" s="313">
        <f>+I40</f>
        <v>1</v>
      </c>
      <c r="J46" s="315" t="e">
        <f>+J44+J40</f>
        <v>#DIV/0!</v>
      </c>
    </row>
    <row r="47" spans="1:10" ht="14.4" thickTop="1" x14ac:dyDescent="0.25">
      <c r="A47" s="316"/>
      <c r="B47" s="317"/>
      <c r="C47" s="318"/>
      <c r="D47" s="318"/>
      <c r="E47" s="318"/>
      <c r="F47" s="318"/>
      <c r="G47" s="318"/>
      <c r="H47" s="319"/>
      <c r="I47" s="320"/>
      <c r="J47" s="321"/>
    </row>
    <row r="48" spans="1:10" x14ac:dyDescent="0.25">
      <c r="A48" s="766" t="s">
        <v>1146</v>
      </c>
      <c r="B48" s="767"/>
      <c r="C48" s="768"/>
      <c r="D48" s="322" t="s">
        <v>1147</v>
      </c>
      <c r="E48" s="323" t="s">
        <v>1148</v>
      </c>
      <c r="F48" s="317"/>
      <c r="G48" s="318"/>
      <c r="H48" s="324"/>
      <c r="I48" s="319"/>
      <c r="J48" s="321"/>
    </row>
    <row r="49" spans="1:10" ht="12.75" customHeight="1" x14ac:dyDescent="0.25">
      <c r="A49" s="769" t="s">
        <v>1149</v>
      </c>
      <c r="B49" s="770"/>
      <c r="C49" s="771"/>
      <c r="D49" s="325" t="e">
        <f>+H40</f>
        <v>#REF!</v>
      </c>
      <c r="E49" s="326" t="e">
        <f>+H46</f>
        <v>#REF!</v>
      </c>
      <c r="F49" s="249"/>
      <c r="G49" s="327"/>
      <c r="H49" s="249"/>
      <c r="I49" s="249"/>
      <c r="J49" s="321"/>
    </row>
    <row r="50" spans="1:10" ht="12.75" customHeight="1" x14ac:dyDescent="0.25">
      <c r="A50" s="769" t="s">
        <v>1150</v>
      </c>
      <c r="B50" s="770"/>
      <c r="C50" s="771"/>
      <c r="D50" s="328" t="e">
        <f>+C40</f>
        <v>#REF!</v>
      </c>
      <c r="E50" s="329" t="e">
        <f>+C46</f>
        <v>#REF!</v>
      </c>
      <c r="F50" s="249"/>
      <c r="G50" s="327"/>
      <c r="H50" s="249"/>
      <c r="I50" s="330"/>
      <c r="J50" s="331"/>
    </row>
    <row r="51" spans="1:10" ht="13.2" customHeight="1" x14ac:dyDescent="0.25">
      <c r="A51" s="769" t="s">
        <v>1151</v>
      </c>
      <c r="B51" s="770"/>
      <c r="C51" s="771"/>
      <c r="D51" s="332">
        <f>+I46</f>
        <v>1</v>
      </c>
      <c r="E51" s="329">
        <f>+I46</f>
        <v>1</v>
      </c>
      <c r="F51" s="249"/>
      <c r="G51" s="249"/>
      <c r="H51" s="249"/>
      <c r="I51" s="777" t="s">
        <v>1152</v>
      </c>
      <c r="J51" s="778"/>
    </row>
    <row r="52" spans="1:10" ht="12.75" customHeight="1" x14ac:dyDescent="0.25">
      <c r="A52" s="769" t="s">
        <v>1153</v>
      </c>
      <c r="B52" s="770"/>
      <c r="C52" s="771"/>
      <c r="D52" s="333" t="e">
        <f>+J46</f>
        <v>#DIV/0!</v>
      </c>
      <c r="E52" s="334" t="e">
        <f>+J46</f>
        <v>#DIV/0!</v>
      </c>
      <c r="F52" s="249"/>
      <c r="G52" s="249"/>
      <c r="H52" s="249"/>
    </row>
    <row r="53" spans="1:10" x14ac:dyDescent="0.25">
      <c r="A53" s="248"/>
      <c r="B53" s="249"/>
      <c r="C53" s="249"/>
      <c r="D53" s="249"/>
      <c r="E53" s="249"/>
      <c r="F53" s="249"/>
      <c r="G53" s="249"/>
      <c r="H53" s="249"/>
      <c r="I53" s="249"/>
      <c r="J53" s="321"/>
    </row>
    <row r="54" spans="1:10" ht="15" customHeight="1" thickBot="1" x14ac:dyDescent="0.3">
      <c r="A54" s="335"/>
      <c r="B54" s="336"/>
      <c r="C54" s="336"/>
      <c r="D54" s="336"/>
      <c r="E54" s="336"/>
      <c r="F54" s="336"/>
      <c r="G54" s="336"/>
      <c r="H54" s="336"/>
      <c r="I54" s="760" t="s">
        <v>1154</v>
      </c>
      <c r="J54" s="761"/>
    </row>
    <row r="55" spans="1:10" ht="15.6" thickTop="1" x14ac:dyDescent="0.25">
      <c r="C55" s="337"/>
      <c r="D55" s="338"/>
      <c r="E55" s="339"/>
    </row>
    <row r="56" spans="1:10" ht="15" x14ac:dyDescent="0.25">
      <c r="D56" s="338"/>
      <c r="E56" s="339"/>
    </row>
    <row r="57" spans="1:10" ht="15" x14ac:dyDescent="0.25">
      <c r="D57" s="338"/>
      <c r="E57" s="339"/>
    </row>
    <row r="58" spans="1:10" ht="15" x14ac:dyDescent="0.25">
      <c r="D58" s="338"/>
      <c r="E58" s="339"/>
      <c r="G58" s="340"/>
    </row>
    <row r="59" spans="1:10" ht="15" x14ac:dyDescent="0.25">
      <c r="D59" s="338"/>
      <c r="E59" s="339"/>
      <c r="G59" s="337"/>
    </row>
    <row r="60" spans="1:10" ht="15" x14ac:dyDescent="0.25">
      <c r="D60" s="338"/>
      <c r="E60" s="339"/>
    </row>
    <row r="61" spans="1:10" ht="15" x14ac:dyDescent="0.25">
      <c r="D61" s="338"/>
      <c r="E61" s="339"/>
    </row>
    <row r="62" spans="1:10" ht="15" x14ac:dyDescent="0.25">
      <c r="D62" s="338"/>
      <c r="E62" s="339"/>
    </row>
    <row r="63" spans="1:10" ht="15" x14ac:dyDescent="0.25">
      <c r="D63" s="338"/>
      <c r="E63" s="339"/>
    </row>
    <row r="64" spans="1:10" ht="15" x14ac:dyDescent="0.25">
      <c r="D64" s="338"/>
      <c r="E64" s="339"/>
    </row>
    <row r="65" spans="4:5" ht="15" x14ac:dyDescent="0.25">
      <c r="D65" s="338"/>
      <c r="E65" s="339"/>
    </row>
    <row r="66" spans="4:5" ht="15" x14ac:dyDescent="0.25">
      <c r="D66" s="338"/>
      <c r="E66" s="339"/>
    </row>
    <row r="67" spans="4:5" ht="15" x14ac:dyDescent="0.25">
      <c r="D67" s="338"/>
      <c r="E67" s="339"/>
    </row>
    <row r="68" spans="4:5" ht="15" x14ac:dyDescent="0.25">
      <c r="D68" s="338"/>
      <c r="E68" s="339"/>
    </row>
    <row r="69" spans="4:5" ht="15" x14ac:dyDescent="0.25">
      <c r="D69" s="338"/>
      <c r="E69" s="339"/>
    </row>
    <row r="70" spans="4:5" ht="15" x14ac:dyDescent="0.25">
      <c r="D70" s="338"/>
      <c r="E70" s="339"/>
    </row>
    <row r="71" spans="4:5" ht="15" x14ac:dyDescent="0.25">
      <c r="D71" s="338"/>
      <c r="E71" s="339"/>
    </row>
    <row r="72" spans="4:5" ht="15" x14ac:dyDescent="0.25">
      <c r="D72" s="338"/>
      <c r="E72" s="339"/>
    </row>
    <row r="73" spans="4:5" ht="15" x14ac:dyDescent="0.25">
      <c r="D73" s="338"/>
      <c r="E73" s="339"/>
    </row>
    <row r="74" spans="4:5" ht="15" x14ac:dyDescent="0.25">
      <c r="D74" s="338"/>
      <c r="E74" s="339"/>
    </row>
    <row r="75" spans="4:5" ht="15" x14ac:dyDescent="0.25">
      <c r="D75" s="338"/>
      <c r="E75" s="339"/>
    </row>
    <row r="76" spans="4:5" ht="15" x14ac:dyDescent="0.25">
      <c r="D76" s="338"/>
      <c r="E76" s="339"/>
    </row>
    <row r="77" spans="4:5" ht="15" x14ac:dyDescent="0.25">
      <c r="D77" s="338"/>
      <c r="E77" s="339"/>
    </row>
    <row r="78" spans="4:5" ht="15" x14ac:dyDescent="0.25">
      <c r="D78" s="338"/>
      <c r="E78" s="339"/>
    </row>
    <row r="79" spans="4:5" ht="15" x14ac:dyDescent="0.25">
      <c r="D79" s="338"/>
      <c r="E79" s="339"/>
    </row>
    <row r="80" spans="4:5" ht="15" x14ac:dyDescent="0.25">
      <c r="D80" s="338"/>
      <c r="E80" s="339"/>
    </row>
    <row r="81" spans="4:5" ht="15" x14ac:dyDescent="0.25">
      <c r="D81" s="338"/>
      <c r="E81" s="339"/>
    </row>
    <row r="82" spans="4:5" ht="15" x14ac:dyDescent="0.25">
      <c r="D82" s="338"/>
      <c r="E82" s="339"/>
    </row>
    <row r="83" spans="4:5" ht="15" x14ac:dyDescent="0.25">
      <c r="D83" s="338"/>
      <c r="E83" s="339"/>
    </row>
    <row r="84" spans="4:5" ht="15" x14ac:dyDescent="0.25">
      <c r="D84" s="338"/>
      <c r="E84" s="339"/>
    </row>
    <row r="85" spans="4:5" ht="15" x14ac:dyDescent="0.25">
      <c r="D85" s="338"/>
      <c r="E85" s="339"/>
    </row>
    <row r="86" spans="4:5" ht="15" x14ac:dyDescent="0.25">
      <c r="D86" s="338"/>
      <c r="E86" s="339"/>
    </row>
    <row r="87" spans="4:5" ht="15" x14ac:dyDescent="0.25">
      <c r="D87" s="338"/>
      <c r="E87" s="339"/>
    </row>
    <row r="88" spans="4:5" ht="15" x14ac:dyDescent="0.25">
      <c r="D88" s="338"/>
      <c r="E88" s="339"/>
    </row>
    <row r="89" spans="4:5" ht="15" x14ac:dyDescent="0.25">
      <c r="D89" s="338"/>
      <c r="E89" s="339"/>
    </row>
    <row r="90" spans="4:5" ht="15" x14ac:dyDescent="0.25">
      <c r="D90" s="338"/>
      <c r="E90" s="339"/>
    </row>
    <row r="91" spans="4:5" ht="15" x14ac:dyDescent="0.25">
      <c r="D91" s="338"/>
      <c r="E91" s="339"/>
    </row>
    <row r="92" spans="4:5" ht="15" x14ac:dyDescent="0.25">
      <c r="D92" s="338"/>
      <c r="E92" s="339"/>
    </row>
    <row r="93" spans="4:5" ht="15" x14ac:dyDescent="0.25">
      <c r="D93" s="338"/>
      <c r="E93" s="339"/>
    </row>
    <row r="94" spans="4:5" ht="15" x14ac:dyDescent="0.25">
      <c r="D94" s="338"/>
      <c r="E94" s="339"/>
    </row>
    <row r="95" spans="4:5" ht="15" x14ac:dyDescent="0.25">
      <c r="D95" s="338"/>
      <c r="E95" s="339"/>
    </row>
    <row r="96" spans="4:5" ht="15" x14ac:dyDescent="0.25">
      <c r="D96" s="338"/>
      <c r="E96" s="339"/>
    </row>
    <row r="97" spans="4:5" ht="15" x14ac:dyDescent="0.25">
      <c r="D97" s="338"/>
      <c r="E97" s="339"/>
    </row>
    <row r="98" spans="4:5" ht="15" x14ac:dyDescent="0.25">
      <c r="D98" s="338"/>
      <c r="E98" s="339"/>
    </row>
    <row r="99" spans="4:5" ht="15" x14ac:dyDescent="0.25">
      <c r="D99" s="341"/>
      <c r="E99" s="339"/>
    </row>
    <row r="100" spans="4:5" ht="15" x14ac:dyDescent="0.25">
      <c r="D100" s="341"/>
      <c r="E100" s="339"/>
    </row>
    <row r="101" spans="4:5" ht="15" x14ac:dyDescent="0.25">
      <c r="D101" s="341"/>
      <c r="E101" s="339"/>
    </row>
    <row r="102" spans="4:5" ht="15" x14ac:dyDescent="0.25">
      <c r="D102" s="341"/>
      <c r="E102" s="339"/>
    </row>
    <row r="103" spans="4:5" ht="15" x14ac:dyDescent="0.25">
      <c r="D103" s="341"/>
      <c r="E103" s="339"/>
    </row>
    <row r="104" spans="4:5" ht="15" x14ac:dyDescent="0.25">
      <c r="D104" s="341"/>
      <c r="E104" s="339"/>
    </row>
    <row r="105" spans="4:5" ht="15" x14ac:dyDescent="0.25">
      <c r="D105" s="341"/>
      <c r="E105" s="339"/>
    </row>
    <row r="106" spans="4:5" ht="15" x14ac:dyDescent="0.25">
      <c r="D106" s="341"/>
      <c r="E106" s="339"/>
    </row>
    <row r="107" spans="4:5" ht="15" x14ac:dyDescent="0.25">
      <c r="D107" s="341"/>
      <c r="E107" s="339"/>
    </row>
    <row r="108" spans="4:5" ht="15" x14ac:dyDescent="0.25">
      <c r="D108" s="341"/>
      <c r="E108" s="339"/>
    </row>
    <row r="109" spans="4:5" ht="15" x14ac:dyDescent="0.25">
      <c r="D109" s="341"/>
      <c r="E109" s="339"/>
    </row>
    <row r="110" spans="4:5" ht="15" x14ac:dyDescent="0.25">
      <c r="D110" s="341"/>
      <c r="E110" s="339"/>
    </row>
    <row r="111" spans="4:5" ht="15" x14ac:dyDescent="0.25">
      <c r="D111" s="341"/>
      <c r="E111" s="339"/>
    </row>
    <row r="112" spans="4:5" ht="15" x14ac:dyDescent="0.25">
      <c r="D112" s="341"/>
      <c r="E112" s="339"/>
    </row>
    <row r="113" spans="4:5" ht="15" x14ac:dyDescent="0.25">
      <c r="D113" s="341"/>
      <c r="E113" s="339"/>
    </row>
    <row r="114" spans="4:5" ht="15" x14ac:dyDescent="0.25">
      <c r="D114" s="341"/>
      <c r="E114" s="339"/>
    </row>
    <row r="115" spans="4:5" ht="15" x14ac:dyDescent="0.25">
      <c r="D115" s="341"/>
      <c r="E115" s="339"/>
    </row>
    <row r="116" spans="4:5" ht="15" x14ac:dyDescent="0.25">
      <c r="D116" s="341"/>
      <c r="E116" s="339"/>
    </row>
    <row r="117" spans="4:5" ht="15" x14ac:dyDescent="0.25">
      <c r="D117" s="341"/>
      <c r="E117" s="339"/>
    </row>
    <row r="118" spans="4:5" ht="15" x14ac:dyDescent="0.25">
      <c r="D118" s="341"/>
      <c r="E118" s="339"/>
    </row>
    <row r="119" spans="4:5" ht="15" x14ac:dyDescent="0.25">
      <c r="D119" s="341"/>
      <c r="E119" s="339"/>
    </row>
    <row r="120" spans="4:5" ht="15" x14ac:dyDescent="0.25">
      <c r="D120" s="341"/>
      <c r="E120" s="339"/>
    </row>
    <row r="121" spans="4:5" ht="15" x14ac:dyDescent="0.25">
      <c r="D121" s="341"/>
      <c r="E121" s="339"/>
    </row>
    <row r="122" spans="4:5" ht="15" x14ac:dyDescent="0.25">
      <c r="D122" s="341"/>
      <c r="E122" s="339"/>
    </row>
    <row r="123" spans="4:5" ht="15" x14ac:dyDescent="0.25">
      <c r="D123" s="341"/>
      <c r="E123" s="339"/>
    </row>
    <row r="124" spans="4:5" ht="15" x14ac:dyDescent="0.25">
      <c r="D124" s="341"/>
      <c r="E124" s="339"/>
    </row>
    <row r="125" spans="4:5" ht="15" x14ac:dyDescent="0.25">
      <c r="D125" s="342"/>
      <c r="E125" s="339"/>
    </row>
    <row r="126" spans="4:5" ht="15" x14ac:dyDescent="0.25">
      <c r="D126" s="341"/>
      <c r="E126" s="339"/>
    </row>
    <row r="127" spans="4:5" ht="15" x14ac:dyDescent="0.25">
      <c r="D127" s="341"/>
      <c r="E127" s="339"/>
    </row>
    <row r="128" spans="4:5" ht="15" x14ac:dyDescent="0.25">
      <c r="D128" s="342"/>
      <c r="E128" s="339"/>
    </row>
    <row r="129" spans="4:5" ht="15" x14ac:dyDescent="0.25">
      <c r="D129" s="341"/>
      <c r="E129" s="339"/>
    </row>
    <row r="130" spans="4:5" ht="15" x14ac:dyDescent="0.25">
      <c r="D130" s="341"/>
      <c r="E130" s="339"/>
    </row>
    <row r="131" spans="4:5" ht="15" x14ac:dyDescent="0.25">
      <c r="D131" s="342"/>
      <c r="E131" s="339"/>
    </row>
    <row r="132" spans="4:5" ht="15" x14ac:dyDescent="0.25">
      <c r="D132" s="341"/>
      <c r="E132" s="339"/>
    </row>
    <row r="133" spans="4:5" ht="15" x14ac:dyDescent="0.25">
      <c r="D133" s="341"/>
      <c r="E133" s="339"/>
    </row>
    <row r="134" spans="4:5" ht="15" x14ac:dyDescent="0.25">
      <c r="D134" s="342"/>
      <c r="E134" s="339"/>
    </row>
    <row r="135" spans="4:5" ht="15" x14ac:dyDescent="0.25">
      <c r="D135" s="341"/>
      <c r="E135" s="339"/>
    </row>
    <row r="136" spans="4:5" ht="15" x14ac:dyDescent="0.25">
      <c r="D136" s="341"/>
      <c r="E136" s="339"/>
    </row>
    <row r="137" spans="4:5" ht="15" x14ac:dyDescent="0.25">
      <c r="D137" s="342"/>
      <c r="E137" s="339"/>
    </row>
    <row r="138" spans="4:5" ht="15" x14ac:dyDescent="0.25">
      <c r="D138" s="341"/>
      <c r="E138" s="339"/>
    </row>
    <row r="139" spans="4:5" ht="15" x14ac:dyDescent="0.25">
      <c r="D139" s="341"/>
      <c r="E139" s="339"/>
    </row>
    <row r="140" spans="4:5" ht="15" x14ac:dyDescent="0.25">
      <c r="D140" s="342"/>
      <c r="E140" s="339"/>
    </row>
    <row r="141" spans="4:5" ht="15" x14ac:dyDescent="0.25">
      <c r="D141" s="341"/>
      <c r="E141" s="339"/>
    </row>
    <row r="142" spans="4:5" ht="15" x14ac:dyDescent="0.25">
      <c r="D142" s="341"/>
      <c r="E142" s="339"/>
    </row>
    <row r="143" spans="4:5" ht="15" x14ac:dyDescent="0.25">
      <c r="D143" s="342"/>
      <c r="E143" s="339"/>
    </row>
    <row r="144" spans="4:5" ht="15" x14ac:dyDescent="0.25">
      <c r="D144" s="341"/>
      <c r="E144" s="339"/>
    </row>
    <row r="145" spans="4:5" ht="15" x14ac:dyDescent="0.25">
      <c r="D145" s="341"/>
      <c r="E145" s="339"/>
    </row>
    <row r="146" spans="4:5" ht="15" x14ac:dyDescent="0.25">
      <c r="D146" s="342"/>
      <c r="E146" s="339"/>
    </row>
    <row r="147" spans="4:5" ht="15" x14ac:dyDescent="0.25">
      <c r="D147" s="341"/>
      <c r="E147" s="339"/>
    </row>
    <row r="148" spans="4:5" ht="15" x14ac:dyDescent="0.25">
      <c r="D148" s="341"/>
      <c r="E148" s="339"/>
    </row>
    <row r="149" spans="4:5" ht="15" x14ac:dyDescent="0.25">
      <c r="D149" s="342"/>
      <c r="E149" s="339"/>
    </row>
    <row r="150" spans="4:5" ht="15" x14ac:dyDescent="0.25">
      <c r="D150" s="341"/>
      <c r="E150" s="339"/>
    </row>
    <row r="151" spans="4:5" ht="15" x14ac:dyDescent="0.25">
      <c r="D151" s="341"/>
      <c r="E151" s="339"/>
    </row>
    <row r="152" spans="4:5" ht="15" x14ac:dyDescent="0.25">
      <c r="D152" s="342"/>
      <c r="E152" s="339"/>
    </row>
    <row r="153" spans="4:5" ht="15" x14ac:dyDescent="0.25">
      <c r="D153" s="341"/>
      <c r="E153" s="339"/>
    </row>
    <row r="154" spans="4:5" ht="15" x14ac:dyDescent="0.25">
      <c r="D154" s="341"/>
      <c r="E154" s="339"/>
    </row>
    <row r="155" spans="4:5" ht="15" x14ac:dyDescent="0.25">
      <c r="D155" s="342"/>
      <c r="E155" s="339"/>
    </row>
    <row r="156" spans="4:5" ht="15" x14ac:dyDescent="0.25">
      <c r="D156" s="341"/>
      <c r="E156" s="339"/>
    </row>
    <row r="157" spans="4:5" ht="15" x14ac:dyDescent="0.25">
      <c r="D157" s="341"/>
      <c r="E157" s="339"/>
    </row>
    <row r="158" spans="4:5" ht="15" x14ac:dyDescent="0.25">
      <c r="D158" s="342"/>
      <c r="E158" s="339"/>
    </row>
    <row r="159" spans="4:5" ht="15" x14ac:dyDescent="0.25">
      <c r="D159" s="341"/>
      <c r="E159" s="339"/>
    </row>
    <row r="160" spans="4:5" ht="15" x14ac:dyDescent="0.25">
      <c r="D160" s="341"/>
      <c r="E160" s="339"/>
    </row>
    <row r="161" spans="4:5" ht="15" x14ac:dyDescent="0.25">
      <c r="D161" s="342"/>
      <c r="E161" s="339"/>
    </row>
    <row r="162" spans="4:5" ht="15" x14ac:dyDescent="0.25">
      <c r="D162" s="341"/>
      <c r="E162" s="339"/>
    </row>
    <row r="163" spans="4:5" ht="15" x14ac:dyDescent="0.25">
      <c r="D163" s="341"/>
      <c r="E163" s="339"/>
    </row>
    <row r="164" spans="4:5" ht="15" x14ac:dyDescent="0.25">
      <c r="D164" s="342"/>
      <c r="E164" s="339"/>
    </row>
    <row r="165" spans="4:5" ht="15" x14ac:dyDescent="0.25">
      <c r="D165" s="341"/>
      <c r="E165" s="339"/>
    </row>
    <row r="166" spans="4:5" ht="15" x14ac:dyDescent="0.25">
      <c r="D166" s="341"/>
      <c r="E166" s="339"/>
    </row>
    <row r="167" spans="4:5" ht="15" x14ac:dyDescent="0.25">
      <c r="D167" s="342"/>
      <c r="E167" s="339"/>
    </row>
    <row r="168" spans="4:5" ht="15" x14ac:dyDescent="0.25">
      <c r="D168" s="341"/>
      <c r="E168" s="339"/>
    </row>
    <row r="169" spans="4:5" ht="15" x14ac:dyDescent="0.25">
      <c r="D169" s="341"/>
      <c r="E169" s="339"/>
    </row>
    <row r="170" spans="4:5" ht="15" x14ac:dyDescent="0.25">
      <c r="D170" s="342"/>
      <c r="E170" s="339"/>
    </row>
    <row r="171" spans="4:5" ht="15" x14ac:dyDescent="0.25">
      <c r="D171" s="341"/>
      <c r="E171" s="339"/>
    </row>
    <row r="172" spans="4:5" ht="15" x14ac:dyDescent="0.25">
      <c r="D172" s="341"/>
      <c r="E172" s="339"/>
    </row>
    <row r="173" spans="4:5" ht="15" x14ac:dyDescent="0.25">
      <c r="D173" s="342"/>
      <c r="E173" s="339"/>
    </row>
    <row r="174" spans="4:5" ht="15" x14ac:dyDescent="0.25">
      <c r="D174" s="341"/>
      <c r="E174" s="339"/>
    </row>
    <row r="175" spans="4:5" ht="15" x14ac:dyDescent="0.25">
      <c r="D175" s="341"/>
      <c r="E175" s="339"/>
    </row>
    <row r="176" spans="4:5" ht="15" x14ac:dyDescent="0.25">
      <c r="D176" s="342"/>
      <c r="E176" s="339"/>
    </row>
    <row r="177" spans="4:5" ht="15" x14ac:dyDescent="0.25">
      <c r="D177" s="341"/>
      <c r="E177" s="339"/>
    </row>
    <row r="178" spans="4:5" ht="15" x14ac:dyDescent="0.25">
      <c r="D178" s="341"/>
      <c r="E178" s="339"/>
    </row>
    <row r="179" spans="4:5" ht="15" x14ac:dyDescent="0.25">
      <c r="D179" s="342"/>
      <c r="E179" s="339"/>
    </row>
    <row r="180" spans="4:5" ht="15" x14ac:dyDescent="0.25">
      <c r="D180" s="341"/>
      <c r="E180" s="339"/>
    </row>
    <row r="181" spans="4:5" ht="15" x14ac:dyDescent="0.25">
      <c r="D181" s="341"/>
      <c r="E181" s="339"/>
    </row>
    <row r="182" spans="4:5" ht="15" x14ac:dyDescent="0.25">
      <c r="D182" s="342"/>
      <c r="E182" s="339"/>
    </row>
    <row r="183" spans="4:5" ht="15" x14ac:dyDescent="0.25">
      <c r="D183" s="341"/>
      <c r="E183" s="339"/>
    </row>
    <row r="184" spans="4:5" ht="15" x14ac:dyDescent="0.25">
      <c r="D184" s="341"/>
      <c r="E184" s="339"/>
    </row>
    <row r="185" spans="4:5" ht="15" x14ac:dyDescent="0.25">
      <c r="D185" s="342"/>
      <c r="E185" s="339"/>
    </row>
    <row r="186" spans="4:5" ht="15" x14ac:dyDescent="0.25">
      <c r="D186" s="341"/>
      <c r="E186" s="339"/>
    </row>
    <row r="187" spans="4:5" ht="15" x14ac:dyDescent="0.25">
      <c r="D187" s="341"/>
      <c r="E187" s="339"/>
    </row>
    <row r="188" spans="4:5" ht="15" x14ac:dyDescent="0.25">
      <c r="D188" s="342"/>
      <c r="E188" s="339"/>
    </row>
    <row r="189" spans="4:5" ht="15" x14ac:dyDescent="0.25">
      <c r="D189" s="341"/>
      <c r="E189" s="339"/>
    </row>
    <row r="190" spans="4:5" ht="15" x14ac:dyDescent="0.25">
      <c r="D190" s="341"/>
      <c r="E190" s="339"/>
    </row>
    <row r="191" spans="4:5" ht="15" x14ac:dyDescent="0.25">
      <c r="D191" s="342"/>
      <c r="E191" s="339"/>
    </row>
    <row r="192" spans="4:5" ht="15" x14ac:dyDescent="0.25">
      <c r="D192" s="341"/>
      <c r="E192" s="339"/>
    </row>
    <row r="193" spans="4:5" ht="15" x14ac:dyDescent="0.25">
      <c r="D193" s="341"/>
      <c r="E193" s="339"/>
    </row>
    <row r="194" spans="4:5" ht="15" x14ac:dyDescent="0.25">
      <c r="D194" s="342"/>
      <c r="E194" s="339"/>
    </row>
    <row r="195" spans="4:5" ht="15" x14ac:dyDescent="0.25">
      <c r="D195" s="341"/>
      <c r="E195" s="339"/>
    </row>
    <row r="196" spans="4:5" ht="15" x14ac:dyDescent="0.25">
      <c r="D196" s="341"/>
      <c r="E196" s="339"/>
    </row>
    <row r="197" spans="4:5" ht="15" x14ac:dyDescent="0.25">
      <c r="D197" s="342"/>
      <c r="E197" s="339"/>
    </row>
    <row r="198" spans="4:5" ht="15" x14ac:dyDescent="0.25">
      <c r="D198" s="341"/>
      <c r="E198" s="339"/>
    </row>
    <row r="199" spans="4:5" ht="15" x14ac:dyDescent="0.25">
      <c r="D199" s="341"/>
      <c r="E199" s="339"/>
    </row>
    <row r="200" spans="4:5" ht="15" x14ac:dyDescent="0.25">
      <c r="D200" s="342"/>
      <c r="E200" s="339"/>
    </row>
    <row r="201" spans="4:5" ht="15" x14ac:dyDescent="0.25">
      <c r="D201" s="341"/>
      <c r="E201" s="339"/>
    </row>
    <row r="202" spans="4:5" ht="15" x14ac:dyDescent="0.25">
      <c r="D202" s="341"/>
      <c r="E202" s="339"/>
    </row>
    <row r="203" spans="4:5" ht="15" x14ac:dyDescent="0.25">
      <c r="D203" s="342"/>
      <c r="E203" s="339"/>
    </row>
    <row r="204" spans="4:5" ht="15" x14ac:dyDescent="0.25">
      <c r="D204" s="341"/>
      <c r="E204" s="339"/>
    </row>
    <row r="205" spans="4:5" ht="15" x14ac:dyDescent="0.25">
      <c r="D205" s="341"/>
      <c r="E205" s="339"/>
    </row>
    <row r="206" spans="4:5" ht="15" x14ac:dyDescent="0.25">
      <c r="D206" s="342"/>
      <c r="E206" s="339"/>
    </row>
    <row r="207" spans="4:5" ht="15" x14ac:dyDescent="0.25">
      <c r="D207" s="341"/>
      <c r="E207" s="339"/>
    </row>
    <row r="208" spans="4:5" ht="15" x14ac:dyDescent="0.25">
      <c r="D208" s="341"/>
      <c r="E208" s="339"/>
    </row>
    <row r="209" spans="4:5" ht="15" x14ac:dyDescent="0.25">
      <c r="D209" s="342"/>
      <c r="E209" s="339"/>
    </row>
    <row r="210" spans="4:5" ht="15" x14ac:dyDescent="0.25">
      <c r="D210" s="341"/>
      <c r="E210" s="339"/>
    </row>
    <row r="211" spans="4:5" ht="15" x14ac:dyDescent="0.25">
      <c r="D211" s="341"/>
      <c r="E211" s="339"/>
    </row>
    <row r="212" spans="4:5" ht="15" x14ac:dyDescent="0.25">
      <c r="D212" s="342"/>
      <c r="E212" s="339"/>
    </row>
    <row r="213" spans="4:5" ht="15" x14ac:dyDescent="0.25">
      <c r="D213" s="341"/>
      <c r="E213" s="339"/>
    </row>
    <row r="214" spans="4:5" ht="15" x14ac:dyDescent="0.25">
      <c r="D214" s="341"/>
      <c r="E214" s="339"/>
    </row>
    <row r="215" spans="4:5" ht="15" x14ac:dyDescent="0.25">
      <c r="D215" s="342"/>
      <c r="E215" s="339"/>
    </row>
    <row r="216" spans="4:5" ht="15" x14ac:dyDescent="0.25">
      <c r="D216" s="341"/>
      <c r="E216" s="339"/>
    </row>
    <row r="217" spans="4:5" ht="15" x14ac:dyDescent="0.25">
      <c r="D217" s="341"/>
      <c r="E217" s="339"/>
    </row>
    <row r="218" spans="4:5" ht="15" x14ac:dyDescent="0.25">
      <c r="D218" s="342"/>
      <c r="E218" s="339"/>
    </row>
    <row r="219" spans="4:5" ht="15" x14ac:dyDescent="0.25">
      <c r="D219" s="341"/>
      <c r="E219" s="339"/>
    </row>
    <row r="220" spans="4:5" ht="15" x14ac:dyDescent="0.25">
      <c r="D220" s="341"/>
      <c r="E220" s="339"/>
    </row>
    <row r="221" spans="4:5" ht="15" x14ac:dyDescent="0.25">
      <c r="D221" s="342"/>
      <c r="E221" s="339"/>
    </row>
    <row r="222" spans="4:5" ht="15" x14ac:dyDescent="0.25">
      <c r="D222" s="341"/>
      <c r="E222" s="339"/>
    </row>
    <row r="223" spans="4:5" ht="15" x14ac:dyDescent="0.25">
      <c r="D223" s="341"/>
      <c r="E223" s="339"/>
    </row>
    <row r="224" spans="4:5" ht="15" x14ac:dyDescent="0.25">
      <c r="D224" s="342"/>
      <c r="E224" s="339"/>
    </row>
    <row r="225" spans="4:5" ht="15" x14ac:dyDescent="0.25">
      <c r="D225" s="341"/>
      <c r="E225" s="339"/>
    </row>
    <row r="226" spans="4:5" ht="15" x14ac:dyDescent="0.25">
      <c r="D226" s="341"/>
      <c r="E226" s="339"/>
    </row>
    <row r="227" spans="4:5" ht="15" x14ac:dyDescent="0.25">
      <c r="D227" s="342"/>
      <c r="E227" s="339"/>
    </row>
    <row r="228" spans="4:5" ht="15" x14ac:dyDescent="0.25">
      <c r="D228" s="341"/>
      <c r="E228" s="339"/>
    </row>
    <row r="229" spans="4:5" ht="15" x14ac:dyDescent="0.25">
      <c r="D229" s="341"/>
      <c r="E229" s="339"/>
    </row>
    <row r="230" spans="4:5" ht="15" x14ac:dyDescent="0.25">
      <c r="D230" s="342"/>
      <c r="E230" s="339"/>
    </row>
    <row r="231" spans="4:5" ht="15" x14ac:dyDescent="0.25">
      <c r="D231" s="341"/>
      <c r="E231" s="339"/>
    </row>
    <row r="232" spans="4:5" ht="15" x14ac:dyDescent="0.25">
      <c r="D232" s="341"/>
      <c r="E232" s="339"/>
    </row>
    <row r="233" spans="4:5" ht="15" x14ac:dyDescent="0.25">
      <c r="D233" s="342"/>
      <c r="E233" s="339"/>
    </row>
    <row r="234" spans="4:5" ht="15" x14ac:dyDescent="0.25">
      <c r="D234" s="341"/>
      <c r="E234" s="339"/>
    </row>
    <row r="235" spans="4:5" ht="15" x14ac:dyDescent="0.25">
      <c r="D235" s="341"/>
      <c r="E235" s="339"/>
    </row>
    <row r="236" spans="4:5" ht="15" x14ac:dyDescent="0.25">
      <c r="D236" s="342"/>
      <c r="E236" s="339"/>
    </row>
    <row r="237" spans="4:5" ht="15" x14ac:dyDescent="0.25">
      <c r="D237" s="341"/>
      <c r="E237" s="339"/>
    </row>
    <row r="238" spans="4:5" ht="15" x14ac:dyDescent="0.25">
      <c r="D238" s="341"/>
      <c r="E238" s="339"/>
    </row>
    <row r="239" spans="4:5" ht="15" x14ac:dyDescent="0.25">
      <c r="D239" s="342"/>
      <c r="E239" s="339"/>
    </row>
    <row r="240" spans="4:5" ht="15" x14ac:dyDescent="0.25">
      <c r="D240" s="341"/>
      <c r="E240" s="339"/>
    </row>
    <row r="241" spans="4:5" ht="15" x14ac:dyDescent="0.25">
      <c r="D241" s="341"/>
      <c r="E241" s="339"/>
    </row>
    <row r="242" spans="4:5" ht="15" x14ac:dyDescent="0.25">
      <c r="D242" s="342"/>
      <c r="E242" s="339"/>
    </row>
    <row r="243" spans="4:5" ht="15" x14ac:dyDescent="0.25">
      <c r="D243" s="341"/>
      <c r="E243" s="339"/>
    </row>
    <row r="244" spans="4:5" ht="15" x14ac:dyDescent="0.25">
      <c r="D244" s="341"/>
      <c r="E244" s="339"/>
    </row>
    <row r="245" spans="4:5" ht="15" x14ac:dyDescent="0.25">
      <c r="D245" s="342"/>
      <c r="E245" s="339"/>
    </row>
    <row r="246" spans="4:5" ht="15" x14ac:dyDescent="0.25">
      <c r="D246" s="341"/>
      <c r="E246" s="339"/>
    </row>
    <row r="247" spans="4:5" ht="15" x14ac:dyDescent="0.25">
      <c r="D247" s="341"/>
      <c r="E247" s="339"/>
    </row>
    <row r="248" spans="4:5" ht="15" x14ac:dyDescent="0.25">
      <c r="D248" s="342"/>
      <c r="E248" s="339"/>
    </row>
    <row r="249" spans="4:5" ht="15" x14ac:dyDescent="0.25">
      <c r="D249" s="341"/>
      <c r="E249" s="339"/>
    </row>
    <row r="250" spans="4:5" ht="15" x14ac:dyDescent="0.25">
      <c r="D250" s="341"/>
      <c r="E250" s="339"/>
    </row>
    <row r="251" spans="4:5" ht="15" x14ac:dyDescent="0.25">
      <c r="D251" s="342"/>
      <c r="E251" s="339"/>
    </row>
    <row r="252" spans="4:5" ht="15" x14ac:dyDescent="0.25">
      <c r="D252" s="341"/>
      <c r="E252" s="339"/>
    </row>
    <row r="253" spans="4:5" ht="15" x14ac:dyDescent="0.25">
      <c r="D253" s="341"/>
      <c r="E253" s="339"/>
    </row>
    <row r="254" spans="4:5" ht="15" x14ac:dyDescent="0.25">
      <c r="D254" s="342"/>
      <c r="E254" s="339"/>
    </row>
    <row r="255" spans="4:5" ht="15" x14ac:dyDescent="0.25">
      <c r="D255" s="341"/>
      <c r="E255" s="339"/>
    </row>
    <row r="256" spans="4:5" ht="15" x14ac:dyDescent="0.25">
      <c r="D256" s="341"/>
      <c r="E256" s="339"/>
    </row>
    <row r="257" spans="4:5" ht="15" x14ac:dyDescent="0.25">
      <c r="D257" s="342"/>
      <c r="E257" s="339"/>
    </row>
    <row r="258" spans="4:5" ht="15" x14ac:dyDescent="0.25">
      <c r="D258" s="341"/>
      <c r="E258" s="339"/>
    </row>
    <row r="259" spans="4:5" ht="15" x14ac:dyDescent="0.25">
      <c r="D259" s="341"/>
      <c r="E259" s="339"/>
    </row>
    <row r="260" spans="4:5" ht="15" x14ac:dyDescent="0.25">
      <c r="D260" s="342"/>
      <c r="E260" s="339"/>
    </row>
    <row r="261" spans="4:5" ht="15" x14ac:dyDescent="0.25">
      <c r="D261" s="341"/>
      <c r="E261" s="339"/>
    </row>
    <row r="262" spans="4:5" ht="15" x14ac:dyDescent="0.25">
      <c r="D262" s="341"/>
      <c r="E262" s="339"/>
    </row>
    <row r="263" spans="4:5" ht="15" x14ac:dyDescent="0.25">
      <c r="D263" s="342"/>
      <c r="E263" s="339"/>
    </row>
    <row r="264" spans="4:5" ht="15" x14ac:dyDescent="0.25">
      <c r="D264" s="341"/>
      <c r="E264" s="339"/>
    </row>
    <row r="265" spans="4:5" ht="15" x14ac:dyDescent="0.25">
      <c r="D265" s="341"/>
      <c r="E265" s="339"/>
    </row>
    <row r="266" spans="4:5" ht="15" x14ac:dyDescent="0.25">
      <c r="D266" s="342"/>
      <c r="E266" s="339"/>
    </row>
    <row r="267" spans="4:5" ht="15" x14ac:dyDescent="0.25">
      <c r="D267" s="341"/>
      <c r="E267" s="339"/>
    </row>
    <row r="268" spans="4:5" ht="15" x14ac:dyDescent="0.25">
      <c r="D268" s="341"/>
      <c r="E268" s="339"/>
    </row>
    <row r="269" spans="4:5" ht="15" x14ac:dyDescent="0.25">
      <c r="D269" s="342"/>
      <c r="E269" s="339"/>
    </row>
    <row r="270" spans="4:5" ht="15" x14ac:dyDescent="0.25">
      <c r="D270" s="341"/>
      <c r="E270" s="339"/>
    </row>
    <row r="271" spans="4:5" ht="15" x14ac:dyDescent="0.25">
      <c r="D271" s="341"/>
      <c r="E271" s="339"/>
    </row>
    <row r="272" spans="4:5" ht="15" x14ac:dyDescent="0.25">
      <c r="D272" s="342"/>
      <c r="E272" s="339"/>
    </row>
    <row r="273" spans="4:5" ht="15" x14ac:dyDescent="0.25">
      <c r="D273" s="341"/>
      <c r="E273" s="339"/>
    </row>
    <row r="274" spans="4:5" ht="15" x14ac:dyDescent="0.25">
      <c r="D274" s="341"/>
      <c r="E274" s="339"/>
    </row>
    <row r="275" spans="4:5" ht="15" x14ac:dyDescent="0.25">
      <c r="D275" s="342"/>
      <c r="E275" s="339"/>
    </row>
    <row r="276" spans="4:5" ht="15" x14ac:dyDescent="0.25">
      <c r="D276" s="341"/>
      <c r="E276" s="339"/>
    </row>
    <row r="277" spans="4:5" ht="15" x14ac:dyDescent="0.25">
      <c r="D277" s="341"/>
      <c r="E277" s="339"/>
    </row>
    <row r="278" spans="4:5" ht="15" x14ac:dyDescent="0.25">
      <c r="D278" s="342"/>
      <c r="E278" s="339"/>
    </row>
    <row r="279" spans="4:5" ht="15" x14ac:dyDescent="0.25">
      <c r="D279" s="341"/>
      <c r="E279" s="339"/>
    </row>
    <row r="280" spans="4:5" ht="15" x14ac:dyDescent="0.25">
      <c r="D280" s="341"/>
      <c r="E280" s="339"/>
    </row>
    <row r="281" spans="4:5" ht="15" x14ac:dyDescent="0.25">
      <c r="D281" s="342"/>
      <c r="E281" s="339"/>
    </row>
    <row r="282" spans="4:5" ht="15" x14ac:dyDescent="0.25">
      <c r="D282" s="341"/>
      <c r="E282" s="339"/>
    </row>
    <row r="283" spans="4:5" ht="15" x14ac:dyDescent="0.25">
      <c r="D283" s="341"/>
      <c r="E283" s="339"/>
    </row>
    <row r="284" spans="4:5" ht="15" x14ac:dyDescent="0.25">
      <c r="D284" s="342"/>
      <c r="E284" s="339"/>
    </row>
    <row r="285" spans="4:5" ht="15" x14ac:dyDescent="0.25">
      <c r="D285" s="341"/>
      <c r="E285" s="339"/>
    </row>
    <row r="286" spans="4:5" ht="15" x14ac:dyDescent="0.25">
      <c r="D286" s="341"/>
      <c r="E286" s="339"/>
    </row>
    <row r="287" spans="4:5" ht="15" x14ac:dyDescent="0.25">
      <c r="D287" s="342"/>
      <c r="E287" s="339"/>
    </row>
    <row r="288" spans="4:5" ht="15" x14ac:dyDescent="0.25">
      <c r="D288" s="341"/>
      <c r="E288" s="339"/>
    </row>
    <row r="289" spans="4:5" ht="15" x14ac:dyDescent="0.25">
      <c r="D289" s="341"/>
      <c r="E289" s="339"/>
    </row>
    <row r="290" spans="4:5" ht="15" x14ac:dyDescent="0.25">
      <c r="D290" s="342"/>
      <c r="E290" s="339"/>
    </row>
    <row r="291" spans="4:5" ht="15" x14ac:dyDescent="0.25">
      <c r="D291" s="341"/>
      <c r="E291" s="339"/>
    </row>
    <row r="292" spans="4:5" ht="15" x14ac:dyDescent="0.25">
      <c r="D292" s="341"/>
      <c r="E292" s="339"/>
    </row>
    <row r="293" spans="4:5" ht="15" x14ac:dyDescent="0.25">
      <c r="D293" s="342"/>
      <c r="E293" s="339"/>
    </row>
    <row r="294" spans="4:5" ht="15" x14ac:dyDescent="0.25">
      <c r="D294" s="341"/>
      <c r="E294" s="339"/>
    </row>
    <row r="295" spans="4:5" ht="15" x14ac:dyDescent="0.25">
      <c r="D295" s="341"/>
      <c r="E295" s="339"/>
    </row>
    <row r="296" spans="4:5" ht="15" x14ac:dyDescent="0.25">
      <c r="D296" s="342"/>
      <c r="E296" s="339"/>
    </row>
    <row r="297" spans="4:5" ht="15" x14ac:dyDescent="0.25">
      <c r="D297" s="341"/>
      <c r="E297" s="339"/>
    </row>
    <row r="298" spans="4:5" ht="15" x14ac:dyDescent="0.25">
      <c r="D298" s="341"/>
      <c r="E298" s="339"/>
    </row>
    <row r="299" spans="4:5" ht="15" x14ac:dyDescent="0.25">
      <c r="D299" s="342"/>
      <c r="E299" s="339"/>
    </row>
    <row r="300" spans="4:5" ht="15" x14ac:dyDescent="0.25">
      <c r="D300" s="341"/>
      <c r="E300" s="339"/>
    </row>
    <row r="301" spans="4:5" ht="15" x14ac:dyDescent="0.25">
      <c r="D301" s="341"/>
      <c r="E301" s="339"/>
    </row>
    <row r="302" spans="4:5" ht="15" x14ac:dyDescent="0.25">
      <c r="D302" s="342"/>
      <c r="E302" s="339"/>
    </row>
    <row r="303" spans="4:5" ht="15" x14ac:dyDescent="0.25">
      <c r="D303" s="341"/>
      <c r="E303" s="339"/>
    </row>
    <row r="304" spans="4:5" ht="15" x14ac:dyDescent="0.25">
      <c r="D304" s="341"/>
      <c r="E304" s="339"/>
    </row>
    <row r="305" spans="4:5" ht="15" x14ac:dyDescent="0.25">
      <c r="D305" s="342"/>
      <c r="E305" s="339"/>
    </row>
    <row r="306" spans="4:5" ht="15" x14ac:dyDescent="0.25">
      <c r="D306" s="341"/>
      <c r="E306" s="339"/>
    </row>
    <row r="307" spans="4:5" ht="15" x14ac:dyDescent="0.25">
      <c r="D307" s="341"/>
      <c r="E307" s="339"/>
    </row>
    <row r="308" spans="4:5" ht="15" x14ac:dyDescent="0.25">
      <c r="D308" s="342"/>
      <c r="E308" s="339"/>
    </row>
    <row r="309" spans="4:5" ht="15" x14ac:dyDescent="0.25">
      <c r="D309" s="341"/>
      <c r="E309" s="339"/>
    </row>
    <row r="310" spans="4:5" ht="15" x14ac:dyDescent="0.25">
      <c r="D310" s="341"/>
      <c r="E310" s="339"/>
    </row>
    <row r="311" spans="4:5" ht="15" x14ac:dyDescent="0.25">
      <c r="D311" s="342"/>
      <c r="E311" s="339"/>
    </row>
    <row r="312" spans="4:5" ht="15" x14ac:dyDescent="0.25">
      <c r="D312" s="341"/>
      <c r="E312" s="339"/>
    </row>
    <row r="313" spans="4:5" ht="15" x14ac:dyDescent="0.25">
      <c r="D313" s="341"/>
      <c r="E313" s="339"/>
    </row>
    <row r="314" spans="4:5" ht="15" x14ac:dyDescent="0.25">
      <c r="D314" s="342"/>
      <c r="E314" s="339"/>
    </row>
    <row r="315" spans="4:5" ht="15" x14ac:dyDescent="0.25">
      <c r="D315" s="341"/>
      <c r="E315" s="339"/>
    </row>
    <row r="316" spans="4:5" ht="15" x14ac:dyDescent="0.25">
      <c r="D316" s="341"/>
      <c r="E316" s="339"/>
    </row>
    <row r="317" spans="4:5" ht="15" x14ac:dyDescent="0.25">
      <c r="D317" s="342"/>
      <c r="E317" s="339"/>
    </row>
    <row r="318" spans="4:5" ht="15" x14ac:dyDescent="0.25">
      <c r="D318" s="341"/>
      <c r="E318" s="339"/>
    </row>
    <row r="319" spans="4:5" ht="15" x14ac:dyDescent="0.25">
      <c r="D319" s="341"/>
      <c r="E319" s="339"/>
    </row>
    <row r="320" spans="4:5" ht="15" x14ac:dyDescent="0.25">
      <c r="D320" s="342"/>
      <c r="E320" s="339"/>
    </row>
    <row r="321" spans="4:5" ht="15" x14ac:dyDescent="0.25">
      <c r="D321" s="341"/>
      <c r="E321" s="339"/>
    </row>
    <row r="322" spans="4:5" ht="15" x14ac:dyDescent="0.25">
      <c r="D322" s="341"/>
      <c r="E322" s="339"/>
    </row>
    <row r="323" spans="4:5" ht="15" x14ac:dyDescent="0.25">
      <c r="D323" s="342"/>
      <c r="E323" s="339"/>
    </row>
    <row r="324" spans="4:5" ht="15" x14ac:dyDescent="0.25">
      <c r="D324" s="341"/>
      <c r="E324" s="339"/>
    </row>
    <row r="325" spans="4:5" ht="15" x14ac:dyDescent="0.25">
      <c r="D325" s="341"/>
      <c r="E325" s="339"/>
    </row>
    <row r="326" spans="4:5" ht="15" x14ac:dyDescent="0.25">
      <c r="D326" s="342"/>
      <c r="E326" s="339"/>
    </row>
    <row r="327" spans="4:5" ht="15" x14ac:dyDescent="0.25">
      <c r="D327" s="341"/>
      <c r="E327" s="339"/>
    </row>
    <row r="328" spans="4:5" ht="15" x14ac:dyDescent="0.25">
      <c r="D328" s="341"/>
      <c r="E328" s="339"/>
    </row>
    <row r="329" spans="4:5" ht="15" x14ac:dyDescent="0.25">
      <c r="D329" s="342"/>
      <c r="E329" s="339"/>
    </row>
    <row r="330" spans="4:5" ht="15" x14ac:dyDescent="0.25">
      <c r="D330" s="341"/>
      <c r="E330" s="339"/>
    </row>
    <row r="331" spans="4:5" ht="15" x14ac:dyDescent="0.25">
      <c r="D331" s="341"/>
      <c r="E331" s="339"/>
    </row>
    <row r="332" spans="4:5" ht="15" x14ac:dyDescent="0.25">
      <c r="D332" s="342"/>
      <c r="E332" s="339"/>
    </row>
    <row r="333" spans="4:5" ht="15" x14ac:dyDescent="0.25">
      <c r="D333" s="341"/>
      <c r="E333" s="339"/>
    </row>
    <row r="334" spans="4:5" ht="15" x14ac:dyDescent="0.25">
      <c r="D334" s="341"/>
      <c r="E334" s="339"/>
    </row>
    <row r="335" spans="4:5" ht="15" x14ac:dyDescent="0.25">
      <c r="D335" s="342"/>
      <c r="E335" s="339"/>
    </row>
    <row r="336" spans="4:5" ht="15" x14ac:dyDescent="0.25">
      <c r="D336" s="341"/>
      <c r="E336" s="339"/>
    </row>
    <row r="337" spans="4:5" ht="15" x14ac:dyDescent="0.25">
      <c r="D337" s="341"/>
      <c r="E337" s="339"/>
    </row>
    <row r="338" spans="4:5" ht="15" x14ac:dyDescent="0.25">
      <c r="D338" s="342"/>
      <c r="E338" s="339"/>
    </row>
    <row r="339" spans="4:5" ht="15" x14ac:dyDescent="0.25">
      <c r="D339" s="341"/>
      <c r="E339" s="339"/>
    </row>
    <row r="340" spans="4:5" ht="15" x14ac:dyDescent="0.25">
      <c r="D340" s="341"/>
      <c r="E340" s="339"/>
    </row>
    <row r="341" spans="4:5" ht="15" x14ac:dyDescent="0.25">
      <c r="D341" s="342"/>
      <c r="E341" s="339"/>
    </row>
    <row r="342" spans="4:5" ht="15" x14ac:dyDescent="0.25">
      <c r="D342" s="341"/>
      <c r="E342" s="339"/>
    </row>
    <row r="343" spans="4:5" ht="15" x14ac:dyDescent="0.25">
      <c r="D343" s="341"/>
      <c r="E343" s="339"/>
    </row>
    <row r="344" spans="4:5" ht="15" x14ac:dyDescent="0.25">
      <c r="D344" s="342"/>
      <c r="E344" s="339"/>
    </row>
    <row r="345" spans="4:5" ht="15" x14ac:dyDescent="0.25">
      <c r="D345" s="341"/>
      <c r="E345" s="339"/>
    </row>
    <row r="346" spans="4:5" ht="15" x14ac:dyDescent="0.25">
      <c r="D346" s="341"/>
      <c r="E346" s="339"/>
    </row>
    <row r="347" spans="4:5" ht="15" x14ac:dyDescent="0.25">
      <c r="D347" s="342"/>
      <c r="E347" s="339"/>
    </row>
    <row r="348" spans="4:5" ht="15" x14ac:dyDescent="0.25">
      <c r="D348" s="341"/>
      <c r="E348" s="339"/>
    </row>
    <row r="349" spans="4:5" ht="15" x14ac:dyDescent="0.25">
      <c r="D349" s="341"/>
      <c r="E349" s="339"/>
    </row>
    <row r="350" spans="4:5" ht="15" x14ac:dyDescent="0.25">
      <c r="D350" s="342"/>
      <c r="E350" s="339"/>
    </row>
    <row r="351" spans="4:5" ht="15" x14ac:dyDescent="0.25">
      <c r="D351" s="341"/>
      <c r="E351" s="339"/>
    </row>
    <row r="352" spans="4:5" ht="15" x14ac:dyDescent="0.25">
      <c r="D352" s="341"/>
      <c r="E352" s="339"/>
    </row>
    <row r="353" spans="4:5" ht="15" x14ac:dyDescent="0.25">
      <c r="D353" s="342"/>
      <c r="E353" s="339"/>
    </row>
    <row r="354" spans="4:5" ht="15" x14ac:dyDescent="0.25">
      <c r="D354" s="341"/>
      <c r="E354" s="339"/>
    </row>
    <row r="355" spans="4:5" ht="15" x14ac:dyDescent="0.25">
      <c r="D355" s="341"/>
      <c r="E355" s="339"/>
    </row>
    <row r="356" spans="4:5" ht="15" x14ac:dyDescent="0.25">
      <c r="D356" s="342"/>
      <c r="E356" s="339"/>
    </row>
    <row r="357" spans="4:5" ht="15" x14ac:dyDescent="0.25">
      <c r="D357" s="341"/>
      <c r="E357" s="339"/>
    </row>
    <row r="358" spans="4:5" ht="15" x14ac:dyDescent="0.25">
      <c r="D358" s="341"/>
      <c r="E358" s="339"/>
    </row>
    <row r="359" spans="4:5" ht="15" x14ac:dyDescent="0.25">
      <c r="D359" s="342"/>
      <c r="E359" s="339"/>
    </row>
    <row r="360" spans="4:5" ht="15" x14ac:dyDescent="0.25">
      <c r="D360" s="341"/>
      <c r="E360" s="339"/>
    </row>
    <row r="361" spans="4:5" ht="15" x14ac:dyDescent="0.25">
      <c r="D361" s="341"/>
      <c r="E361" s="339"/>
    </row>
    <row r="362" spans="4:5" ht="15" x14ac:dyDescent="0.25">
      <c r="D362" s="342"/>
      <c r="E362" s="339"/>
    </row>
    <row r="363" spans="4:5" ht="15" x14ac:dyDescent="0.25">
      <c r="D363" s="341"/>
      <c r="E363" s="339"/>
    </row>
    <row r="364" spans="4:5" ht="15" x14ac:dyDescent="0.25">
      <c r="D364" s="341"/>
      <c r="E364" s="339"/>
    </row>
    <row r="365" spans="4:5" ht="15" x14ac:dyDescent="0.25">
      <c r="D365" s="342"/>
      <c r="E365" s="339"/>
    </row>
    <row r="366" spans="4:5" ht="15" x14ac:dyDescent="0.25">
      <c r="D366" s="341"/>
      <c r="E366" s="339"/>
    </row>
    <row r="367" spans="4:5" ht="15" x14ac:dyDescent="0.25">
      <c r="D367" s="341"/>
      <c r="E367" s="339"/>
    </row>
    <row r="368" spans="4:5" ht="15" x14ac:dyDescent="0.25">
      <c r="D368" s="342"/>
      <c r="E368" s="339"/>
    </row>
    <row r="369" spans="4:5" ht="15" x14ac:dyDescent="0.25">
      <c r="D369" s="341"/>
      <c r="E369" s="339"/>
    </row>
    <row r="370" spans="4:5" ht="15" x14ac:dyDescent="0.25">
      <c r="D370" s="341"/>
      <c r="E370" s="339"/>
    </row>
    <row r="371" spans="4:5" ht="15" x14ac:dyDescent="0.25">
      <c r="D371" s="342"/>
      <c r="E371" s="339"/>
    </row>
    <row r="372" spans="4:5" ht="15" x14ac:dyDescent="0.25">
      <c r="D372" s="341"/>
      <c r="E372" s="339"/>
    </row>
    <row r="373" spans="4:5" ht="15" x14ac:dyDescent="0.25">
      <c r="D373" s="341"/>
      <c r="E373" s="339"/>
    </row>
    <row r="374" spans="4:5" ht="15" x14ac:dyDescent="0.25">
      <c r="D374" s="342"/>
      <c r="E374" s="339"/>
    </row>
    <row r="375" spans="4:5" ht="15" x14ac:dyDescent="0.25">
      <c r="D375" s="341"/>
      <c r="E375" s="339"/>
    </row>
    <row r="376" spans="4:5" ht="15" x14ac:dyDescent="0.25">
      <c r="D376" s="341"/>
      <c r="E376" s="339"/>
    </row>
    <row r="377" spans="4:5" ht="15" x14ac:dyDescent="0.25">
      <c r="D377" s="342"/>
      <c r="E377" s="339"/>
    </row>
  </sheetData>
  <mergeCells count="40">
    <mergeCell ref="J7:J8"/>
    <mergeCell ref="H8:I9"/>
    <mergeCell ref="A5:J6"/>
    <mergeCell ref="A1:C4"/>
    <mergeCell ref="D1:G2"/>
    <mergeCell ref="H1:J2"/>
    <mergeCell ref="D3:G4"/>
    <mergeCell ref="H3:J4"/>
    <mergeCell ref="F19:G19"/>
    <mergeCell ref="A7:B9"/>
    <mergeCell ref="C7:C9"/>
    <mergeCell ref="D7:G9"/>
    <mergeCell ref="C15:D15"/>
    <mergeCell ref="F15:G15"/>
    <mergeCell ref="C17:D17"/>
    <mergeCell ref="F17:G17"/>
    <mergeCell ref="C18:D18"/>
    <mergeCell ref="F18:G18"/>
    <mergeCell ref="A10:A11"/>
    <mergeCell ref="B10:J11"/>
    <mergeCell ref="A12:J12"/>
    <mergeCell ref="A13:J13"/>
    <mergeCell ref="A14:B14"/>
    <mergeCell ref="H7:I7"/>
    <mergeCell ref="C14:E14"/>
    <mergeCell ref="F14:J14"/>
    <mergeCell ref="I54:J54"/>
    <mergeCell ref="A44:B44"/>
    <mergeCell ref="A46:B46"/>
    <mergeCell ref="A48:C48"/>
    <mergeCell ref="A49:C49"/>
    <mergeCell ref="A50:C50"/>
    <mergeCell ref="A51:C51"/>
    <mergeCell ref="C21:D21"/>
    <mergeCell ref="F21:G21"/>
    <mergeCell ref="A40:B40"/>
    <mergeCell ref="I51:J51"/>
    <mergeCell ref="A52:C52"/>
    <mergeCell ref="D43:J43"/>
    <mergeCell ref="C19:D1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Hoja2</vt:lpstr>
      <vt:lpstr>CONTROL ACTAS</vt:lpstr>
      <vt:lpstr>CAMBIO DE ACTAS</vt:lpstr>
      <vt:lpstr>Solic. fact. electr</vt:lpstr>
      <vt:lpstr>IBC-Descuentos</vt:lpstr>
      <vt:lpstr>check list - EMDUCE</vt:lpstr>
      <vt:lpstr>Hoja1</vt:lpstr>
      <vt:lpstr>'CAMBIO DE ACTAS'!Área_de_impresión</vt:lpstr>
      <vt:lpstr>'check list - EMDUCE'!Área_de_impresión</vt:lpstr>
      <vt:lpstr>'CONTROL ACTAS'!Área_de_impresión</vt:lpstr>
      <vt:lpstr>'Solic. fact. electr'!Área_de_impresión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Claudia</dc:creator>
  <cp:lastModifiedBy>JOSE LEANDRO PESTANA CHAVERRA</cp:lastModifiedBy>
  <cp:lastPrinted>2023-09-26T15:09:26Z</cp:lastPrinted>
  <dcterms:created xsi:type="dcterms:W3CDTF">2022-02-13T22:31:32Z</dcterms:created>
  <dcterms:modified xsi:type="dcterms:W3CDTF">2023-10-03T20:06:12Z</dcterms:modified>
</cp:coreProperties>
</file>